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 codeName="{2109D909-C6D8-E34B-4C66-09127ED2DC46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Schiesswesen\"/>
    </mc:Choice>
  </mc:AlternateContent>
  <xr:revisionPtr revIDLastSave="0" documentId="8_{A808B465-8695-408F-91D2-99303912E92D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Anleitung" sheetId="13" r:id="rId1"/>
    <sheet name="Eiken" sheetId="4" r:id="rId2"/>
    <sheet name="Auswertung" sheetId="14" state="hidden" r:id="rId3"/>
    <sheet name="Umrechnungen" sheetId="9" state="hidden" r:id="rId4"/>
    <sheet name="VersTabelle" sheetId="15" state="hidden" r:id="rId5"/>
  </sheets>
  <definedNames>
    <definedName name="Anlässe">Eiken!$BK$4,Eiken!$BH$4,Eiken!$BE$4,Eiken!$BB$4,Eiken!$AY$4,Eiken!$AV$4,Eiken!$AS$4,Eiken!$AP$4,Eiken!$AM$4,Eiken!$AJ$4,Eiken!$AG$4,Eiken!$AD$4,Eiken!$AA$4,Eiken!$X$4,Eiken!$U$4,Eiken!$R$4,Eiken!$O$4,Eiken!$L$4,Eiken!$I$4</definedName>
    <definedName name="_xlnm.Print_Area" localSheetId="0">Anleitung!$A$1:$M$19</definedName>
    <definedName name="_xlnm.Print_Area" localSheetId="2">Auswertung!$B$34:$AA$60</definedName>
    <definedName name="_xlnm.Print_Area" localSheetId="1">Eiken!$A$2:$BQ$31</definedName>
    <definedName name="Gesch_Bereich">Eiken!$2:$2,Eiken!$B$4:$H$5,Eiken!$J$4:$K$4,Eiken!$5:$5,Eiken!$M$4:$N$4,Eiken!$P$4:$Q$4,Eiken!$S$4:$T$4,Eiken!$V$4:$W$4,Eiken!$Y$4:$Z$4,Eiken!$AB$4:$AC$4,Eiken!$AE$4:$AF$4,Eiken!$AH$4:$AI$4,Eiken!$AK$4:$AL$4,Eiken!$AN$4:$AO$4,Eiken!$AQ$4:$AR$4,Eiken!$AT$4:$AU$4,Eiken!$AW$4:$AX$4,Eiken!$AZ$4:$BA$4,Eiken!$BC$4:$BD$4,Eiken!$BF$4:$BG$4,Eiken!$BI$4:$BJ$4,Eiken!$31:$31,Eiken!$31:$35</definedName>
    <definedName name="Namen">Eiken!$B$6:$F$30</definedName>
    <definedName name="PunktZahlen">Eiken!$BI$3,Eiken!$BF$3,Eiken!$BC$3,Eiken!$AZ$3,Eiken!$AW$3,Eiken!$AT$3,Eiken!$AQ$3,Eiken!$AN$3,Eiken!$AK$3,Eiken!$AH$3,Eiken!$AE$3,Eiken!$AB$3,Eiken!$Y$3,Eiken!$V$3,Eiken!$S$3,Eiken!$P$3,Eiken!$M$3,Eiken!$J$3,Eiken!$G$3</definedName>
    <definedName name="Res_in_Prozent">Eiken!$BK$6:$BK$30,Eiken!$BH$6:$BH$30,Eiken!$BE$6:$BE$30,Eiken!$BB$6:$BB$30,Eiken!$AY$6:$AY$30,Eiken!$AV$6:$AV$30,Eiken!$AS$6:$AS$30,Eiken!$AP$6:$AP$30,Eiken!$AM$6:$AM$30,Eiken!$AJ$6:$AJ$30,Eiken!$AG$6:$AG$30,Eiken!$AD$6:$AD$30,Eiken!$AA$6:$AA$30,Eiken!$X$6:$X$30,Eiken!$U$6:$U$30,Eiken!$R$6:$R$30,Eiken!$O$6:$O$30,Eiken!$L$6:$L$30,Eiken!$I$6:$I$30</definedName>
    <definedName name="Resultate">Eiken!$G$6:$G$30,Eiken!$J$6:$J$30,Eiken!$M$6:$M$30,Eiken!$P$6:$P$30,Eiken!$S$6:$S$30,Eiken!$V$6:$V$30,Eiken!$Y$6:$Y$30,Eiken!$AB$6:$AB$30,Eiken!$AE$6:$AE$30,Eiken!$AH$6:$AH$30,Eiken!$AK$6:$AK$30,Eiken!$AN$6:$AN$30,Eiken!$AQ$6:$AQ$30,Eiken!$AT$6:$AT$30,Eiken!$AW$6:$AW$30,Eiken!$AZ$6:$AZ$30,Eiken!$BC$6:$BC$30,Eiken!$BF$6:$BF$30,Eiken!$BI$6:$BI$30</definedName>
    <definedName name="Waffenart" comment="1=Stgaw, 2, 3 oder 4">Eiken!$H$6:$H$30,Eiken!$K$6:$K$30,Eiken!$N$6:$N$30,Eiken!$Q$6:$Q$30,Eiken!$T$6:$T$30,Eiken!$W$6:$W$30,Eiken!$Z$6:$Z$30,Eiken!$AC$6:$AC$30,Eiken!$AF$6:$AF$30,Eiken!$AI$6:$AI$30,Eiken!$AL$6:$AL$30,Eiken!$AO$6:$AO$30,Eiken!$AR$6:$AR$30,Eiken!$AU$6:$AU$30,Eiken!$AX$6:$AX$30,Eiken!$BA$6:$BA$30,Eiken!$BD$6:$BD$30,Eiken!$BG$6:$BG$30,Eiken!$BJ$6:$BJ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4" l="1"/>
  <c r="I18" i="4"/>
  <c r="I13" i="4"/>
  <c r="AD6" i="4"/>
  <c r="L6" i="4"/>
  <c r="O23" i="4"/>
  <c r="B3" i="4"/>
  <c r="BQ4" i="4"/>
  <c r="CR4" i="4"/>
  <c r="CQ4" i="4"/>
  <c r="CP4" i="4"/>
  <c r="CO4" i="4"/>
  <c r="CN4" i="4"/>
  <c r="CM4" i="4"/>
  <c r="CL4" i="4"/>
  <c r="CK4" i="4"/>
  <c r="CJ4" i="4"/>
  <c r="CI4" i="4"/>
  <c r="CH4" i="4"/>
  <c r="CG4" i="4"/>
  <c r="CF4" i="4"/>
  <c r="CE4" i="4"/>
  <c r="CD4" i="4"/>
  <c r="CC4" i="4"/>
  <c r="CA4" i="4"/>
  <c r="CB4" i="4"/>
  <c r="BZ4" i="4"/>
  <c r="BP31" i="4"/>
  <c r="BN25" i="4" l="1"/>
  <c r="BS3" i="4"/>
  <c r="O8" i="4"/>
  <c r="BK8" i="4"/>
  <c r="BK17" i="4"/>
  <c r="BK25" i="4"/>
  <c r="BK13" i="4"/>
  <c r="BK24" i="4"/>
  <c r="BK16" i="4"/>
  <c r="BK20" i="4"/>
  <c r="BK19" i="4"/>
  <c r="BK26" i="4"/>
  <c r="BK29" i="4"/>
  <c r="BK9" i="4"/>
  <c r="BK18" i="4"/>
  <c r="BK11" i="4"/>
  <c r="BK22" i="4"/>
  <c r="BK30" i="4"/>
  <c r="BK6" i="4"/>
  <c r="BK27" i="4"/>
  <c r="BK15" i="4"/>
  <c r="BK28" i="4"/>
  <c r="BK21" i="4"/>
  <c r="BK7" i="4"/>
  <c r="BK12" i="4"/>
  <c r="BK14" i="4"/>
  <c r="BK23" i="4"/>
  <c r="BH8" i="4"/>
  <c r="BH17" i="4"/>
  <c r="BH25" i="4"/>
  <c r="BH13" i="4"/>
  <c r="BH24" i="4"/>
  <c r="BH16" i="4"/>
  <c r="BH20" i="4"/>
  <c r="BH19" i="4"/>
  <c r="BH26" i="4"/>
  <c r="BH29" i="4"/>
  <c r="BH9" i="4"/>
  <c r="BH18" i="4"/>
  <c r="BH11" i="4"/>
  <c r="BH22" i="4"/>
  <c r="BH30" i="4"/>
  <c r="BH6" i="4"/>
  <c r="BH27" i="4"/>
  <c r="BH15" i="4"/>
  <c r="BH28" i="4"/>
  <c r="BH21" i="4"/>
  <c r="BH7" i="4"/>
  <c r="BH12" i="4"/>
  <c r="BH14" i="4"/>
  <c r="BH23" i="4"/>
  <c r="BE8" i="4"/>
  <c r="BE17" i="4"/>
  <c r="BE25" i="4"/>
  <c r="BE13" i="4"/>
  <c r="BE24" i="4"/>
  <c r="BE16" i="4"/>
  <c r="BE20" i="4"/>
  <c r="BE19" i="4"/>
  <c r="BE26" i="4"/>
  <c r="BE29" i="4"/>
  <c r="BE9" i="4"/>
  <c r="BE18" i="4"/>
  <c r="BE11" i="4"/>
  <c r="BE22" i="4"/>
  <c r="BE30" i="4"/>
  <c r="BE6" i="4"/>
  <c r="BE27" i="4"/>
  <c r="BE15" i="4"/>
  <c r="BE28" i="4"/>
  <c r="BE21" i="4"/>
  <c r="BE7" i="4"/>
  <c r="BE12" i="4"/>
  <c r="BE14" i="4"/>
  <c r="BE23" i="4"/>
  <c r="BB8" i="4"/>
  <c r="BB17" i="4"/>
  <c r="BB25" i="4"/>
  <c r="BB13" i="4"/>
  <c r="BB24" i="4"/>
  <c r="BB16" i="4"/>
  <c r="BB20" i="4"/>
  <c r="BB19" i="4"/>
  <c r="BB26" i="4"/>
  <c r="BB29" i="4"/>
  <c r="BB9" i="4"/>
  <c r="BB18" i="4"/>
  <c r="BB11" i="4"/>
  <c r="BB22" i="4"/>
  <c r="BB30" i="4"/>
  <c r="BB6" i="4"/>
  <c r="BB27" i="4"/>
  <c r="BB15" i="4"/>
  <c r="BB28" i="4"/>
  <c r="BB21" i="4"/>
  <c r="BB7" i="4"/>
  <c r="BB12" i="4"/>
  <c r="BB14" i="4"/>
  <c r="BB23" i="4"/>
  <c r="AY8" i="4"/>
  <c r="AY17" i="4"/>
  <c r="AY25" i="4"/>
  <c r="AY13" i="4"/>
  <c r="AY24" i="4"/>
  <c r="AY16" i="4"/>
  <c r="AY20" i="4"/>
  <c r="AY19" i="4"/>
  <c r="AY26" i="4"/>
  <c r="AY29" i="4"/>
  <c r="AY9" i="4"/>
  <c r="AY18" i="4"/>
  <c r="AY11" i="4"/>
  <c r="AY22" i="4"/>
  <c r="AY30" i="4"/>
  <c r="AY6" i="4"/>
  <c r="AY27" i="4"/>
  <c r="AY15" i="4"/>
  <c r="AY28" i="4"/>
  <c r="AY21" i="4"/>
  <c r="AY7" i="4"/>
  <c r="AY12" i="4"/>
  <c r="AY14" i="4"/>
  <c r="AY23" i="4"/>
  <c r="AV8" i="4"/>
  <c r="AV17" i="4"/>
  <c r="AV25" i="4"/>
  <c r="AV13" i="4"/>
  <c r="AV24" i="4"/>
  <c r="AV16" i="4"/>
  <c r="AV20" i="4"/>
  <c r="AV19" i="4"/>
  <c r="AV26" i="4"/>
  <c r="AV29" i="4"/>
  <c r="AV9" i="4"/>
  <c r="AV18" i="4"/>
  <c r="AV11" i="4"/>
  <c r="AV22" i="4"/>
  <c r="AV30" i="4"/>
  <c r="AV6" i="4"/>
  <c r="AV27" i="4"/>
  <c r="AV15" i="4"/>
  <c r="AV28" i="4"/>
  <c r="AV21" i="4"/>
  <c r="AV7" i="4"/>
  <c r="AV12" i="4"/>
  <c r="AV14" i="4"/>
  <c r="AV23" i="4"/>
  <c r="AS8" i="4"/>
  <c r="AS17" i="4"/>
  <c r="AS25" i="4"/>
  <c r="AS13" i="4"/>
  <c r="AS24" i="4"/>
  <c r="AS16" i="4"/>
  <c r="AS20" i="4"/>
  <c r="AS19" i="4"/>
  <c r="AS26" i="4"/>
  <c r="AS29" i="4"/>
  <c r="AS9" i="4"/>
  <c r="AS18" i="4"/>
  <c r="AS11" i="4"/>
  <c r="AS22" i="4"/>
  <c r="AS30" i="4"/>
  <c r="AS6" i="4"/>
  <c r="AS27" i="4"/>
  <c r="AS15" i="4"/>
  <c r="AS28" i="4"/>
  <c r="AS21" i="4"/>
  <c r="AS7" i="4"/>
  <c r="AS12" i="4"/>
  <c r="AS14" i="4"/>
  <c r="AS23" i="4"/>
  <c r="AP8" i="4"/>
  <c r="AP17" i="4"/>
  <c r="AP25" i="4"/>
  <c r="AP13" i="4"/>
  <c r="AP24" i="4"/>
  <c r="AP16" i="4"/>
  <c r="AP20" i="4"/>
  <c r="AP19" i="4"/>
  <c r="AP26" i="4"/>
  <c r="AP29" i="4"/>
  <c r="AP9" i="4"/>
  <c r="AP18" i="4"/>
  <c r="AP11" i="4"/>
  <c r="AP22" i="4"/>
  <c r="AP30" i="4"/>
  <c r="AP6" i="4"/>
  <c r="AP27" i="4"/>
  <c r="AP15" i="4"/>
  <c r="AP28" i="4"/>
  <c r="AP21" i="4"/>
  <c r="AP7" i="4"/>
  <c r="AP12" i="4"/>
  <c r="AP14" i="4"/>
  <c r="AP23" i="4"/>
  <c r="AM8" i="4"/>
  <c r="AM17" i="4"/>
  <c r="AM25" i="4"/>
  <c r="AM13" i="4"/>
  <c r="AM24" i="4"/>
  <c r="AM16" i="4"/>
  <c r="AM20" i="4"/>
  <c r="AM19" i="4"/>
  <c r="AM26" i="4"/>
  <c r="AM29" i="4"/>
  <c r="AM9" i="4"/>
  <c r="AM18" i="4"/>
  <c r="AM11" i="4"/>
  <c r="AM22" i="4"/>
  <c r="AM30" i="4"/>
  <c r="AM6" i="4"/>
  <c r="AM27" i="4"/>
  <c r="AM15" i="4"/>
  <c r="AM28" i="4"/>
  <c r="AM21" i="4"/>
  <c r="AM7" i="4"/>
  <c r="AM12" i="4"/>
  <c r="AM14" i="4"/>
  <c r="AM23" i="4"/>
  <c r="AJ8" i="4"/>
  <c r="AJ17" i="4"/>
  <c r="AJ25" i="4"/>
  <c r="AJ13" i="4"/>
  <c r="AJ24" i="4"/>
  <c r="AJ16" i="4"/>
  <c r="AJ20" i="4"/>
  <c r="AJ19" i="4"/>
  <c r="AJ26" i="4"/>
  <c r="AJ29" i="4"/>
  <c r="AJ9" i="4"/>
  <c r="AJ18" i="4"/>
  <c r="AJ11" i="4"/>
  <c r="AJ22" i="4"/>
  <c r="AJ30" i="4"/>
  <c r="AJ6" i="4"/>
  <c r="AJ27" i="4"/>
  <c r="AJ15" i="4"/>
  <c r="AJ28" i="4"/>
  <c r="AJ21" i="4"/>
  <c r="AJ7" i="4"/>
  <c r="AJ12" i="4"/>
  <c r="AJ14" i="4"/>
  <c r="AJ23" i="4"/>
  <c r="AG8" i="4"/>
  <c r="AG17" i="4"/>
  <c r="AG25" i="4"/>
  <c r="AG13" i="4"/>
  <c r="AG24" i="4"/>
  <c r="AG16" i="4"/>
  <c r="AG20" i="4"/>
  <c r="AG19" i="4"/>
  <c r="AG26" i="4"/>
  <c r="AG29" i="4"/>
  <c r="AG9" i="4"/>
  <c r="AG18" i="4"/>
  <c r="AG11" i="4"/>
  <c r="AG22" i="4"/>
  <c r="AG30" i="4"/>
  <c r="AG6" i="4"/>
  <c r="AG27" i="4"/>
  <c r="AG15" i="4"/>
  <c r="AG28" i="4"/>
  <c r="AG21" i="4"/>
  <c r="AG7" i="4"/>
  <c r="AG12" i="4"/>
  <c r="AG14" i="4"/>
  <c r="AG23" i="4"/>
  <c r="AD8" i="4"/>
  <c r="AD17" i="4"/>
  <c r="AD25" i="4"/>
  <c r="AD13" i="4"/>
  <c r="AD24" i="4"/>
  <c r="AD16" i="4"/>
  <c r="AD20" i="4"/>
  <c r="AD19" i="4"/>
  <c r="AD26" i="4"/>
  <c r="AD29" i="4"/>
  <c r="AD9" i="4"/>
  <c r="AD18" i="4"/>
  <c r="AD11" i="4"/>
  <c r="AD22" i="4"/>
  <c r="AD30" i="4"/>
  <c r="AD27" i="4"/>
  <c r="AD15" i="4"/>
  <c r="AD28" i="4"/>
  <c r="AD21" i="4"/>
  <c r="AD7" i="4"/>
  <c r="AD12" i="4"/>
  <c r="AD14" i="4"/>
  <c r="AD23" i="4"/>
  <c r="AA8" i="4"/>
  <c r="AA17" i="4"/>
  <c r="AA25" i="4"/>
  <c r="AA13" i="4"/>
  <c r="AA24" i="4"/>
  <c r="AA16" i="4"/>
  <c r="AA20" i="4"/>
  <c r="AA19" i="4"/>
  <c r="AA26" i="4"/>
  <c r="AA29" i="4"/>
  <c r="AA9" i="4"/>
  <c r="AA18" i="4"/>
  <c r="AA11" i="4"/>
  <c r="AA22" i="4"/>
  <c r="AA30" i="4"/>
  <c r="AA6" i="4"/>
  <c r="AA27" i="4"/>
  <c r="AA15" i="4"/>
  <c r="AA28" i="4"/>
  <c r="AA21" i="4"/>
  <c r="AA7" i="4"/>
  <c r="AA12" i="4"/>
  <c r="AA14" i="4"/>
  <c r="AA23" i="4"/>
  <c r="X8" i="4"/>
  <c r="X17" i="4"/>
  <c r="X25" i="4"/>
  <c r="X13" i="4"/>
  <c r="X24" i="4"/>
  <c r="X16" i="4"/>
  <c r="X20" i="4"/>
  <c r="X19" i="4"/>
  <c r="X26" i="4"/>
  <c r="X29" i="4"/>
  <c r="X9" i="4"/>
  <c r="X18" i="4"/>
  <c r="X11" i="4"/>
  <c r="X22" i="4"/>
  <c r="X30" i="4"/>
  <c r="X6" i="4"/>
  <c r="X27" i="4"/>
  <c r="X15" i="4"/>
  <c r="X28" i="4"/>
  <c r="X21" i="4"/>
  <c r="X7" i="4"/>
  <c r="X12" i="4"/>
  <c r="X14" i="4"/>
  <c r="X23" i="4"/>
  <c r="U8" i="4"/>
  <c r="U17" i="4"/>
  <c r="U25" i="4"/>
  <c r="U13" i="4"/>
  <c r="U24" i="4"/>
  <c r="U16" i="4"/>
  <c r="U20" i="4"/>
  <c r="U19" i="4"/>
  <c r="U26" i="4"/>
  <c r="U29" i="4"/>
  <c r="U9" i="4"/>
  <c r="U18" i="4"/>
  <c r="U11" i="4"/>
  <c r="U22" i="4"/>
  <c r="U30" i="4"/>
  <c r="U6" i="4"/>
  <c r="U27" i="4"/>
  <c r="U15" i="4"/>
  <c r="U28" i="4"/>
  <c r="U21" i="4"/>
  <c r="U7" i="4"/>
  <c r="U12" i="4"/>
  <c r="U14" i="4"/>
  <c r="U23" i="4"/>
  <c r="R8" i="4"/>
  <c r="R17" i="4"/>
  <c r="R25" i="4"/>
  <c r="R13" i="4"/>
  <c r="R24" i="4"/>
  <c r="R16" i="4"/>
  <c r="R20" i="4"/>
  <c r="R19" i="4"/>
  <c r="R26" i="4"/>
  <c r="R29" i="4"/>
  <c r="R9" i="4"/>
  <c r="R18" i="4"/>
  <c r="R11" i="4"/>
  <c r="R22" i="4"/>
  <c r="R30" i="4"/>
  <c r="R6" i="4"/>
  <c r="R27" i="4"/>
  <c r="R15" i="4"/>
  <c r="R28" i="4"/>
  <c r="R21" i="4"/>
  <c r="R7" i="4"/>
  <c r="R12" i="4"/>
  <c r="R14" i="4"/>
  <c r="R23" i="4"/>
  <c r="O17" i="4"/>
  <c r="O25" i="4"/>
  <c r="O13" i="4"/>
  <c r="O24" i="4"/>
  <c r="O16" i="4"/>
  <c r="O20" i="4"/>
  <c r="O19" i="4"/>
  <c r="O26" i="4"/>
  <c r="O29" i="4"/>
  <c r="O9" i="4"/>
  <c r="O18" i="4"/>
  <c r="O11" i="4"/>
  <c r="O22" i="4"/>
  <c r="O30" i="4"/>
  <c r="O6" i="4"/>
  <c r="O27" i="4"/>
  <c r="O15" i="4"/>
  <c r="O28" i="4"/>
  <c r="O21" i="4"/>
  <c r="O7" i="4"/>
  <c r="O12" i="4"/>
  <c r="O14" i="4"/>
  <c r="L8" i="4"/>
  <c r="L17" i="4"/>
  <c r="L25" i="4"/>
  <c r="L13" i="4"/>
  <c r="L24" i="4"/>
  <c r="L16" i="4"/>
  <c r="L20" i="4"/>
  <c r="L19" i="4"/>
  <c r="L26" i="4"/>
  <c r="L29" i="4"/>
  <c r="L9" i="4"/>
  <c r="L18" i="4"/>
  <c r="L11" i="4"/>
  <c r="L22" i="4"/>
  <c r="L30" i="4"/>
  <c r="L27" i="4"/>
  <c r="L15" i="4"/>
  <c r="L28" i="4"/>
  <c r="L21" i="4"/>
  <c r="L7" i="4"/>
  <c r="L12" i="4"/>
  <c r="L14" i="4"/>
  <c r="L23" i="4"/>
  <c r="BK10" i="4"/>
  <c r="BH10" i="4"/>
  <c r="BE10" i="4"/>
  <c r="BB10" i="4"/>
  <c r="AY10" i="4"/>
  <c r="AV10" i="4"/>
  <c r="AS10" i="4"/>
  <c r="AP10" i="4"/>
  <c r="AM10" i="4"/>
  <c r="AJ10" i="4"/>
  <c r="AG10" i="4"/>
  <c r="AD10" i="4"/>
  <c r="AA10" i="4"/>
  <c r="X10" i="4"/>
  <c r="U10" i="4"/>
  <c r="R10" i="4"/>
  <c r="O10" i="4"/>
  <c r="L10" i="4"/>
  <c r="I24" i="4"/>
  <c r="I16" i="4"/>
  <c r="I20" i="4"/>
  <c r="I19" i="4"/>
  <c r="I26" i="4"/>
  <c r="I29" i="4"/>
  <c r="I9" i="4"/>
  <c r="I11" i="4"/>
  <c r="I22" i="4"/>
  <c r="I30" i="4"/>
  <c r="I6" i="4"/>
  <c r="I27" i="4"/>
  <c r="I15" i="4"/>
  <c r="I28" i="4"/>
  <c r="I21" i="4"/>
  <c r="I7" i="4"/>
  <c r="I12" i="4"/>
  <c r="I14" i="4"/>
  <c r="I23" i="4"/>
  <c r="I8" i="4"/>
  <c r="I17" i="4"/>
  <c r="I25" i="4"/>
  <c r="CN6" i="4" l="1"/>
  <c r="CR6" i="4"/>
  <c r="CJ6" i="4"/>
  <c r="CF6" i="4"/>
  <c r="BZ27" i="4"/>
  <c r="CA25" i="4"/>
  <c r="CH26" i="4"/>
  <c r="CH11" i="4"/>
  <c r="CI26" i="4"/>
  <c r="CI11" i="4"/>
  <c r="CJ26" i="4"/>
  <c r="CJ11" i="4"/>
  <c r="CK26" i="4"/>
  <c r="CK11" i="4"/>
  <c r="CL26" i="4"/>
  <c r="CL11" i="4"/>
  <c r="CM26" i="4"/>
  <c r="CM11" i="4"/>
  <c r="CN26" i="4"/>
  <c r="CN11" i="4"/>
  <c r="CO26" i="4"/>
  <c r="CO11" i="4"/>
  <c r="CP26" i="4"/>
  <c r="CP11" i="4"/>
  <c r="CQ26" i="4"/>
  <c r="CQ11" i="4"/>
  <c r="CR26" i="4"/>
  <c r="CR11" i="4"/>
  <c r="CG11" i="4"/>
  <c r="CH20" i="4"/>
  <c r="CI20" i="4"/>
  <c r="CJ20" i="4"/>
  <c r="CK20" i="4"/>
  <c r="CL20" i="4"/>
  <c r="CM20" i="4"/>
  <c r="CN20" i="4"/>
  <c r="CO20" i="4"/>
  <c r="CP20" i="4"/>
  <c r="CQ20" i="4"/>
  <c r="CR20" i="4"/>
  <c r="CG20" i="4"/>
  <c r="CE6" i="4"/>
  <c r="CA18" i="4"/>
  <c r="CH16" i="4"/>
  <c r="CI16" i="4"/>
  <c r="CH24" i="4"/>
  <c r="CJ16" i="4"/>
  <c r="CA13" i="4"/>
  <c r="CG26" i="4"/>
  <c r="CG16" i="4"/>
  <c r="CG24" i="4"/>
  <c r="CH14" i="4"/>
  <c r="CI14" i="4"/>
  <c r="CI24" i="4"/>
  <c r="CJ14" i="4"/>
  <c r="CJ24" i="4"/>
  <c r="CK14" i="4"/>
  <c r="CK16" i="4"/>
  <c r="CK24" i="4"/>
  <c r="CA21" i="4"/>
  <c r="CB13" i="4"/>
  <c r="CB15" i="4"/>
  <c r="CB18" i="4"/>
  <c r="CC26" i="4"/>
  <c r="CC11" i="4"/>
  <c r="CD26" i="4"/>
  <c r="CD11" i="4"/>
  <c r="CE26" i="4"/>
  <c r="CE11" i="4"/>
  <c r="CF26" i="4"/>
  <c r="CF11" i="4"/>
  <c r="CB9" i="4"/>
  <c r="CA15" i="4"/>
  <c r="BZ6" i="4"/>
  <c r="CI6" i="4"/>
  <c r="CM6" i="4"/>
  <c r="CQ6" i="4"/>
  <c r="CB21" i="4"/>
  <c r="CC20" i="4"/>
  <c r="CC24" i="4"/>
  <c r="CD14" i="4"/>
  <c r="CD20" i="4"/>
  <c r="CD16" i="4"/>
  <c r="CD24" i="4"/>
  <c r="CE14" i="4"/>
  <c r="CE20" i="4"/>
  <c r="CE16" i="4"/>
  <c r="CE24" i="4"/>
  <c r="CF14" i="4"/>
  <c r="CF20" i="4"/>
  <c r="CF16" i="4"/>
  <c r="CF24" i="4"/>
  <c r="CG14" i="4"/>
  <c r="CA6" i="4"/>
  <c r="CA22" i="4"/>
  <c r="CB22" i="4"/>
  <c r="CC29" i="4"/>
  <c r="CD29" i="4"/>
  <c r="CE29" i="4"/>
  <c r="CF29" i="4"/>
  <c r="CG29" i="4"/>
  <c r="CH29" i="4"/>
  <c r="CI29" i="4"/>
  <c r="CJ29" i="4"/>
  <c r="CK29" i="4"/>
  <c r="CL29" i="4"/>
  <c r="CM29" i="4"/>
  <c r="CN29" i="4"/>
  <c r="CO29" i="4"/>
  <c r="CP29" i="4"/>
  <c r="CQ29" i="4"/>
  <c r="CR29" i="4"/>
  <c r="CP25" i="4"/>
  <c r="CQ25" i="4"/>
  <c r="CR21" i="4"/>
  <c r="CR25" i="4"/>
  <c r="CL18" i="4"/>
  <c r="CM18" i="4"/>
  <c r="CN18" i="4"/>
  <c r="CO18" i="4"/>
  <c r="CP18" i="4"/>
  <c r="CQ18" i="4"/>
  <c r="CR15" i="4"/>
  <c r="CR18" i="4"/>
  <c r="CB6" i="4"/>
  <c r="CA29" i="4"/>
  <c r="CA26" i="4"/>
  <c r="CA11" i="4"/>
  <c r="CB29" i="4"/>
  <c r="CB26" i="4"/>
  <c r="CB11" i="4"/>
  <c r="CC21" i="4"/>
  <c r="CC25" i="4"/>
  <c r="CD21" i="4"/>
  <c r="CD25" i="4"/>
  <c r="CE21" i="4"/>
  <c r="CE25" i="4"/>
  <c r="CF21" i="4"/>
  <c r="CF25" i="4"/>
  <c r="CG21" i="4"/>
  <c r="CG7" i="4"/>
  <c r="CG25" i="4"/>
  <c r="CH21" i="4"/>
  <c r="CH7" i="4"/>
  <c r="CH25" i="4"/>
  <c r="CI21" i="4"/>
  <c r="CI25" i="4"/>
  <c r="CJ21" i="4"/>
  <c r="CJ25" i="4"/>
  <c r="CK21" i="4"/>
  <c r="CK7" i="4"/>
  <c r="CK25" i="4"/>
  <c r="CL21" i="4"/>
  <c r="CL7" i="4"/>
  <c r="CL25" i="4"/>
  <c r="CM21" i="4"/>
  <c r="CM25" i="4"/>
  <c r="CN21" i="4"/>
  <c r="CN25" i="4"/>
  <c r="CO21" i="4"/>
  <c r="CO7" i="4"/>
  <c r="CO25" i="4"/>
  <c r="CP21" i="4"/>
  <c r="CP7" i="4"/>
  <c r="CQ21" i="4"/>
  <c r="CL14" i="4"/>
  <c r="CL16" i="4"/>
  <c r="BZ17" i="4"/>
  <c r="CA19" i="4"/>
  <c r="CB19" i="4"/>
  <c r="CD12" i="4"/>
  <c r="CE12" i="4"/>
  <c r="CF27" i="4"/>
  <c r="CG12" i="4"/>
  <c r="CH27" i="4"/>
  <c r="CI27" i="4"/>
  <c r="CJ27" i="4"/>
  <c r="CK27" i="4"/>
  <c r="CL12" i="4"/>
  <c r="CM27" i="4"/>
  <c r="CN27" i="4"/>
  <c r="CO27" i="4"/>
  <c r="CP27" i="4"/>
  <c r="CQ27" i="4"/>
  <c r="CR12" i="4"/>
  <c r="CA12" i="4"/>
  <c r="CB12" i="4"/>
  <c r="CC30" i="4"/>
  <c r="CD30" i="4"/>
  <c r="CE7" i="4"/>
  <c r="CF7" i="4"/>
  <c r="CI30" i="4"/>
  <c r="CJ7" i="4"/>
  <c r="CM7" i="4"/>
  <c r="CN7" i="4"/>
  <c r="CQ7" i="4"/>
  <c r="CR7" i="4"/>
  <c r="CC6" i="4"/>
  <c r="CG6" i="4"/>
  <c r="CK6" i="4"/>
  <c r="CO6" i="4"/>
  <c r="CA30" i="4"/>
  <c r="CB25" i="4"/>
  <c r="CB30" i="4"/>
  <c r="CC14" i="4"/>
  <c r="CC16" i="4"/>
  <c r="CC17" i="4"/>
  <c r="CC28" i="4"/>
  <c r="CA23" i="4"/>
  <c r="CB23" i="4"/>
  <c r="CC12" i="4"/>
  <c r="CC27" i="4"/>
  <c r="CD27" i="4"/>
  <c r="CE27" i="4"/>
  <c r="CF12" i="4"/>
  <c r="CG27" i="4"/>
  <c r="CH12" i="4"/>
  <c r="CI12" i="4"/>
  <c r="CJ12" i="4"/>
  <c r="CK12" i="4"/>
  <c r="CL27" i="4"/>
  <c r="CM12" i="4"/>
  <c r="CN12" i="4"/>
  <c r="CO12" i="4"/>
  <c r="CP12" i="4"/>
  <c r="CQ12" i="4"/>
  <c r="CR27" i="4"/>
  <c r="CA27" i="4"/>
  <c r="CB27" i="4"/>
  <c r="CE30" i="4"/>
  <c r="CF30" i="4"/>
  <c r="CG30" i="4"/>
  <c r="CH30" i="4"/>
  <c r="CI7" i="4"/>
  <c r="CJ30" i="4"/>
  <c r="CK30" i="4"/>
  <c r="CL30" i="4"/>
  <c r="CM30" i="4"/>
  <c r="CN30" i="4"/>
  <c r="CO30" i="4"/>
  <c r="CP30" i="4"/>
  <c r="CQ30" i="4"/>
  <c r="CR30" i="4"/>
  <c r="CD6" i="4"/>
  <c r="CH6" i="4"/>
  <c r="CL6" i="4"/>
  <c r="CP6" i="4"/>
  <c r="CA14" i="4"/>
  <c r="CA20" i="4"/>
  <c r="CA16" i="4"/>
  <c r="CA17" i="4"/>
  <c r="CA28" i="4"/>
  <c r="CA24" i="4"/>
  <c r="CB14" i="4"/>
  <c r="CB20" i="4"/>
  <c r="CB16" i="4"/>
  <c r="CB17" i="4"/>
  <c r="CB28" i="4"/>
  <c r="CB24" i="4"/>
  <c r="CC13" i="4"/>
  <c r="CC15" i="4"/>
  <c r="CD17" i="4"/>
  <c r="CD28" i="4"/>
  <c r="CE17" i="4"/>
  <c r="CE28" i="4"/>
  <c r="CF17" i="4"/>
  <c r="CF28" i="4"/>
  <c r="CG17" i="4"/>
  <c r="CG28" i="4"/>
  <c r="CH17" i="4"/>
  <c r="CH28" i="4"/>
  <c r="CI17" i="4"/>
  <c r="CI28" i="4"/>
  <c r="CJ17" i="4"/>
  <c r="CJ28" i="4"/>
  <c r="CK17" i="4"/>
  <c r="CK28" i="4"/>
  <c r="CL17" i="4"/>
  <c r="CL28" i="4"/>
  <c r="CL24" i="4"/>
  <c r="CM14" i="4"/>
  <c r="CM16" i="4"/>
  <c r="CM17" i="4"/>
  <c r="CM28" i="4"/>
  <c r="CM24" i="4"/>
  <c r="CN14" i="4"/>
  <c r="CN16" i="4"/>
  <c r="CN17" i="4"/>
  <c r="CN28" i="4"/>
  <c r="CN24" i="4"/>
  <c r="CO14" i="4"/>
  <c r="CO16" i="4"/>
  <c r="CO17" i="4"/>
  <c r="CO28" i="4"/>
  <c r="CO24" i="4"/>
  <c r="CP14" i="4"/>
  <c r="CP16" i="4"/>
  <c r="CP17" i="4"/>
  <c r="CP28" i="4"/>
  <c r="CP24" i="4"/>
  <c r="CQ14" i="4"/>
  <c r="CQ16" i="4"/>
  <c r="CQ17" i="4"/>
  <c r="CQ28" i="4"/>
  <c r="CQ24" i="4"/>
  <c r="CR14" i="4"/>
  <c r="CR16" i="4"/>
  <c r="CR17" i="4"/>
  <c r="CR28" i="4"/>
  <c r="CR24" i="4"/>
  <c r="CC18" i="4"/>
  <c r="CC19" i="4"/>
  <c r="CC23" i="4"/>
  <c r="CD13" i="4"/>
  <c r="CD22" i="4"/>
  <c r="CD15" i="4"/>
  <c r="CD18" i="4"/>
  <c r="CD19" i="4"/>
  <c r="CD23" i="4"/>
  <c r="CE13" i="4"/>
  <c r="CE22" i="4"/>
  <c r="CE15" i="4"/>
  <c r="CE18" i="4"/>
  <c r="CE19" i="4"/>
  <c r="CE23" i="4"/>
  <c r="CF13" i="4"/>
  <c r="CF22" i="4"/>
  <c r="CF15" i="4"/>
  <c r="CF18" i="4"/>
  <c r="CF19" i="4"/>
  <c r="CF23" i="4"/>
  <c r="CG13" i="4"/>
  <c r="CG22" i="4"/>
  <c r="CG15" i="4"/>
  <c r="CG18" i="4"/>
  <c r="CG19" i="4"/>
  <c r="CG23" i="4"/>
  <c r="CH13" i="4"/>
  <c r="CH22" i="4"/>
  <c r="CH15" i="4"/>
  <c r="CH18" i="4"/>
  <c r="CH19" i="4"/>
  <c r="CH23" i="4"/>
  <c r="CI13" i="4"/>
  <c r="CI22" i="4"/>
  <c r="CI15" i="4"/>
  <c r="CI18" i="4"/>
  <c r="CI19" i="4"/>
  <c r="CI23" i="4"/>
  <c r="CJ13" i="4"/>
  <c r="CJ22" i="4"/>
  <c r="CJ15" i="4"/>
  <c r="CJ18" i="4"/>
  <c r="CJ19" i="4"/>
  <c r="CJ23" i="4"/>
  <c r="CK13" i="4"/>
  <c r="CK22" i="4"/>
  <c r="CK15" i="4"/>
  <c r="CK18" i="4"/>
  <c r="CK19" i="4"/>
  <c r="CK23" i="4"/>
  <c r="CL13" i="4"/>
  <c r="CL22" i="4"/>
  <c r="CL15" i="4"/>
  <c r="CL19" i="4"/>
  <c r="CL23" i="4"/>
  <c r="CM13" i="4"/>
  <c r="CM22" i="4"/>
  <c r="CM15" i="4"/>
  <c r="CM19" i="4"/>
  <c r="CM23" i="4"/>
  <c r="CN13" i="4"/>
  <c r="CN22" i="4"/>
  <c r="CN15" i="4"/>
  <c r="CN19" i="4"/>
  <c r="CN23" i="4"/>
  <c r="CO13" i="4"/>
  <c r="CO22" i="4"/>
  <c r="CO15" i="4"/>
  <c r="CO19" i="4"/>
  <c r="CO23" i="4"/>
  <c r="CP13" i="4"/>
  <c r="CP22" i="4"/>
  <c r="CP15" i="4"/>
  <c r="CP19" i="4"/>
  <c r="CP23" i="4"/>
  <c r="CQ13" i="4"/>
  <c r="CQ22" i="4"/>
  <c r="CQ15" i="4"/>
  <c r="CQ19" i="4"/>
  <c r="CQ23" i="4"/>
  <c r="CR13" i="4"/>
  <c r="CR22" i="4"/>
  <c r="CR19" i="4"/>
  <c r="CR23" i="4"/>
  <c r="CG8" i="4"/>
  <c r="BZ8" i="4"/>
  <c r="BZ28" i="4"/>
  <c r="BZ24" i="4"/>
  <c r="BZ20" i="4"/>
  <c r="BZ16" i="4"/>
  <c r="CC9" i="4"/>
  <c r="CD9" i="4"/>
  <c r="CE9" i="4"/>
  <c r="CE8" i="4"/>
  <c r="CF9" i="4"/>
  <c r="CG9" i="4"/>
  <c r="CH9" i="4"/>
  <c r="CI9" i="4"/>
  <c r="CJ9" i="4"/>
  <c r="CK9" i="4"/>
  <c r="CL9" i="4"/>
  <c r="CL8" i="4"/>
  <c r="CM9" i="4"/>
  <c r="CN9" i="4"/>
  <c r="CO9" i="4"/>
  <c r="CP9" i="4"/>
  <c r="CQ9" i="4"/>
  <c r="CR9" i="4"/>
  <c r="CP8" i="4"/>
  <c r="CA9" i="4"/>
  <c r="CO8" i="4"/>
  <c r="BZ14" i="4"/>
  <c r="CI8" i="4"/>
  <c r="BZ26" i="4"/>
  <c r="CC8" i="4"/>
  <c r="CF8" i="4"/>
  <c r="CH8" i="4"/>
  <c r="CJ8" i="4"/>
  <c r="CM8" i="4"/>
  <c r="CN8" i="4"/>
  <c r="CR8" i="4"/>
  <c r="CA10" i="4"/>
  <c r="CB10" i="4"/>
  <c r="BZ12" i="4"/>
  <c r="CA7" i="4"/>
  <c r="CC22" i="4"/>
  <c r="CC10" i="4"/>
  <c r="CD10" i="4"/>
  <c r="CE10" i="4"/>
  <c r="CF10" i="4"/>
  <c r="CG10" i="4"/>
  <c r="CH10" i="4"/>
  <c r="CI10" i="4"/>
  <c r="CJ10" i="4"/>
  <c r="CK10" i="4"/>
  <c r="CL10" i="4"/>
  <c r="CM10" i="4"/>
  <c r="CN10" i="4"/>
  <c r="CO10" i="4"/>
  <c r="CP10" i="4"/>
  <c r="CQ10" i="4"/>
  <c r="CR10" i="4"/>
  <c r="CQ8" i="4"/>
  <c r="CK8" i="4"/>
  <c r="CD8" i="4"/>
  <c r="BZ30" i="4"/>
  <c r="BZ9" i="4"/>
  <c r="BZ22" i="4"/>
  <c r="BZ18" i="4"/>
  <c r="BZ10" i="4"/>
  <c r="CA8" i="4"/>
  <c r="CC7" i="4"/>
  <c r="BZ23" i="4"/>
  <c r="BZ19" i="4"/>
  <c r="BZ15" i="4"/>
  <c r="BZ11" i="4"/>
  <c r="BZ7" i="4"/>
  <c r="BZ29" i="4"/>
  <c r="BZ25" i="4"/>
  <c r="BZ21" i="4"/>
  <c r="BZ13" i="4"/>
  <c r="CD7" i="4"/>
  <c r="CB7" i="4"/>
  <c r="CB8" i="4"/>
  <c r="BM10" i="4"/>
  <c r="AA37" i="14"/>
  <c r="AA38" i="14"/>
  <c r="AA39" i="14"/>
  <c r="AA40" i="14"/>
  <c r="AA41" i="14"/>
  <c r="AA42" i="14"/>
  <c r="AA43" i="14"/>
  <c r="AA44" i="14"/>
  <c r="AA45" i="14"/>
  <c r="AA46" i="14"/>
  <c r="AA47" i="14"/>
  <c r="AA48" i="14"/>
  <c r="AA49" i="14"/>
  <c r="AA50" i="14"/>
  <c r="AA51" i="14"/>
  <c r="AA52" i="14"/>
  <c r="AA53" i="14"/>
  <c r="AA54" i="14"/>
  <c r="AA55" i="14"/>
  <c r="AA56" i="14"/>
  <c r="AA57" i="14"/>
  <c r="AA58" i="14"/>
  <c r="AA59" i="14"/>
  <c r="AA60" i="14"/>
  <c r="AA36" i="14"/>
  <c r="BP9" i="4" l="1"/>
  <c r="BP30" i="4"/>
  <c r="BP17" i="4"/>
  <c r="BP13" i="4"/>
  <c r="BP26" i="4"/>
  <c r="BP7" i="4"/>
  <c r="BP19" i="4"/>
  <c r="BP12" i="4"/>
  <c r="BP14" i="4"/>
  <c r="BP8" i="4"/>
  <c r="BP15" i="4"/>
  <c r="BP16" i="4"/>
  <c r="BP18" i="4"/>
  <c r="BP21" i="4"/>
  <c r="BP29" i="4"/>
  <c r="BP22" i="4"/>
  <c r="BP24" i="4"/>
  <c r="BP10" i="4"/>
  <c r="BP20" i="4"/>
  <c r="BP11" i="4"/>
  <c r="BP23" i="4"/>
  <c r="BP27" i="4"/>
  <c r="BP6" i="4"/>
  <c r="BP25" i="4"/>
  <c r="BP28" i="4"/>
  <c r="BU19" i="4"/>
  <c r="BX26" i="4"/>
  <c r="BX17" i="4"/>
  <c r="BX6" i="4"/>
  <c r="BY27" i="4"/>
  <c r="BU17" i="4"/>
  <c r="BU6" i="4"/>
  <c r="BY6" i="4"/>
  <c r="BY17" i="4"/>
  <c r="BX27" i="4"/>
  <c r="BX30" i="4"/>
  <c r="BY12" i="4"/>
  <c r="BX15" i="4"/>
  <c r="BY22" i="4"/>
  <c r="BY26" i="4"/>
  <c r="BX16" i="4"/>
  <c r="BX20" i="4"/>
  <c r="BY13" i="4"/>
  <c r="BX23" i="4"/>
  <c r="BY11" i="4"/>
  <c r="BU12" i="4"/>
  <c r="BX28" i="4"/>
  <c r="BX11" i="4"/>
  <c r="BY15" i="4"/>
  <c r="BY28" i="4"/>
  <c r="BX24" i="4"/>
  <c r="BY20" i="4"/>
  <c r="BX21" i="4"/>
  <c r="BX12" i="4"/>
  <c r="BX9" i="4"/>
  <c r="BY14" i="4"/>
  <c r="BY24" i="4"/>
  <c r="BU14" i="4"/>
  <c r="BX8" i="4"/>
  <c r="BY16" i="4"/>
  <c r="BU16" i="4"/>
  <c r="BU20" i="4"/>
  <c r="BX14" i="4"/>
  <c r="BU18" i="4"/>
  <c r="BY8" i="4"/>
  <c r="BX18" i="4"/>
  <c r="BU8" i="4"/>
  <c r="BY18" i="4"/>
  <c r="BU7" i="4"/>
  <c r="BU10" i="4"/>
  <c r="BY7" i="4"/>
  <c r="BU22" i="4"/>
  <c r="BY21" i="4"/>
  <c r="BY25" i="4"/>
  <c r="BY23" i="4"/>
  <c r="BX7" i="4"/>
  <c r="BX10" i="4"/>
  <c r="BX19" i="4"/>
  <c r="BU21" i="4"/>
  <c r="BU13" i="4"/>
  <c r="BY29" i="4"/>
  <c r="BU11" i="4"/>
  <c r="BU9" i="4"/>
  <c r="BY9" i="4"/>
  <c r="BX22" i="4"/>
  <c r="BY10" i="4"/>
  <c r="BY19" i="4"/>
  <c r="BX13" i="4"/>
  <c r="BX25" i="4"/>
  <c r="BX29" i="4"/>
  <c r="BU15" i="4"/>
  <c r="BY30" i="4"/>
  <c r="W160" i="9"/>
  <c r="W161" i="9"/>
  <c r="W162" i="9"/>
  <c r="W163" i="9"/>
  <c r="W164" i="9"/>
  <c r="W165" i="9"/>
  <c r="W166" i="9"/>
  <c r="W167" i="9"/>
  <c r="W168" i="9"/>
  <c r="W169" i="9"/>
  <c r="W170" i="9"/>
  <c r="W171" i="9"/>
  <c r="W172" i="9"/>
  <c r="W173" i="9"/>
  <c r="W174" i="9"/>
  <c r="W175" i="9"/>
  <c r="W176" i="9"/>
  <c r="W177" i="9"/>
  <c r="W178" i="9"/>
  <c r="W179" i="9"/>
  <c r="W180" i="9"/>
  <c r="W181" i="9"/>
  <c r="W182" i="9"/>
  <c r="W183" i="9"/>
  <c r="W184" i="9"/>
  <c r="W185" i="9"/>
  <c r="W186" i="9"/>
  <c r="W187" i="9"/>
  <c r="W188" i="9"/>
  <c r="W189" i="9"/>
  <c r="W190" i="9"/>
  <c r="W191" i="9"/>
  <c r="W192" i="9"/>
  <c r="W193" i="9"/>
  <c r="W194" i="9"/>
  <c r="W195" i="9"/>
  <c r="W196" i="9"/>
  <c r="W197" i="9"/>
  <c r="W198" i="9"/>
  <c r="W199" i="9"/>
  <c r="W200" i="9"/>
  <c r="W201" i="9"/>
  <c r="W202" i="9"/>
  <c r="W203" i="9"/>
  <c r="W204" i="9"/>
  <c r="W205" i="9"/>
  <c r="W206" i="9"/>
  <c r="W207" i="9"/>
  <c r="W208" i="9"/>
  <c r="W209" i="9"/>
  <c r="W159" i="9"/>
  <c r="W109" i="9"/>
  <c r="W110" i="9"/>
  <c r="W111" i="9"/>
  <c r="W112" i="9"/>
  <c r="W113" i="9"/>
  <c r="W114" i="9"/>
  <c r="W115" i="9"/>
  <c r="W116" i="9"/>
  <c r="W117" i="9"/>
  <c r="W118" i="9"/>
  <c r="W119" i="9"/>
  <c r="W120" i="9"/>
  <c r="W121" i="9"/>
  <c r="W122" i="9"/>
  <c r="W123" i="9"/>
  <c r="W124" i="9"/>
  <c r="W125" i="9"/>
  <c r="W126" i="9"/>
  <c r="W127" i="9"/>
  <c r="W128" i="9"/>
  <c r="W129" i="9"/>
  <c r="W130" i="9"/>
  <c r="W131" i="9"/>
  <c r="W132" i="9"/>
  <c r="W133" i="9"/>
  <c r="W134" i="9"/>
  <c r="W135" i="9"/>
  <c r="W136" i="9"/>
  <c r="W137" i="9"/>
  <c r="W138" i="9"/>
  <c r="W139" i="9"/>
  <c r="W140" i="9"/>
  <c r="W141" i="9"/>
  <c r="W142" i="9"/>
  <c r="W143" i="9"/>
  <c r="W144" i="9"/>
  <c r="W145" i="9"/>
  <c r="W146" i="9"/>
  <c r="W147" i="9"/>
  <c r="W148" i="9"/>
  <c r="W149" i="9"/>
  <c r="W150" i="9"/>
  <c r="W151" i="9"/>
  <c r="W152" i="9"/>
  <c r="W153" i="9"/>
  <c r="W154" i="9"/>
  <c r="W155" i="9"/>
  <c r="W156" i="9"/>
  <c r="W157" i="9"/>
  <c r="W158" i="9"/>
  <c r="W108" i="9"/>
  <c r="W58" i="9"/>
  <c r="W59" i="9"/>
  <c r="W60" i="9"/>
  <c r="W61" i="9"/>
  <c r="W62" i="9"/>
  <c r="W63" i="9"/>
  <c r="W64" i="9"/>
  <c r="W65" i="9"/>
  <c r="W66" i="9"/>
  <c r="W67" i="9"/>
  <c r="W68" i="9"/>
  <c r="W69" i="9"/>
  <c r="W70" i="9"/>
  <c r="W71" i="9"/>
  <c r="W72" i="9"/>
  <c r="W73" i="9"/>
  <c r="W74" i="9"/>
  <c r="W75" i="9"/>
  <c r="W76" i="9"/>
  <c r="W77" i="9"/>
  <c r="W78" i="9"/>
  <c r="W79" i="9"/>
  <c r="W80" i="9"/>
  <c r="W81" i="9"/>
  <c r="W82" i="9"/>
  <c r="W83" i="9"/>
  <c r="W84" i="9"/>
  <c r="W85" i="9"/>
  <c r="W86" i="9"/>
  <c r="W87" i="9"/>
  <c r="W88" i="9"/>
  <c r="W89" i="9"/>
  <c r="W90" i="9"/>
  <c r="W91" i="9"/>
  <c r="W92" i="9"/>
  <c r="W93" i="9"/>
  <c r="W94" i="9"/>
  <c r="W95" i="9"/>
  <c r="W96" i="9"/>
  <c r="W97" i="9"/>
  <c r="W98" i="9"/>
  <c r="W99" i="9"/>
  <c r="W100" i="9"/>
  <c r="W101" i="9"/>
  <c r="W102" i="9"/>
  <c r="W103" i="9"/>
  <c r="W104" i="9"/>
  <c r="W105" i="9"/>
  <c r="W106" i="9"/>
  <c r="W107" i="9"/>
  <c r="W57" i="9"/>
  <c r="W7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1" i="9"/>
  <c r="W52" i="9"/>
  <c r="W53" i="9"/>
  <c r="W54" i="9"/>
  <c r="W55" i="9"/>
  <c r="W56" i="9"/>
  <c r="W6" i="9"/>
  <c r="S100" i="9"/>
  <c r="S101" i="9"/>
  <c r="S102" i="9"/>
  <c r="S103" i="9"/>
  <c r="S104" i="9"/>
  <c r="S105" i="9"/>
  <c r="S106" i="9"/>
  <c r="S107" i="9"/>
  <c r="S108" i="9"/>
  <c r="S109" i="9"/>
  <c r="S110" i="9"/>
  <c r="S111" i="9"/>
  <c r="S112" i="9"/>
  <c r="S113" i="9"/>
  <c r="S114" i="9"/>
  <c r="S115" i="9"/>
  <c r="S116" i="9"/>
  <c r="S117" i="9"/>
  <c r="S118" i="9"/>
  <c r="S119" i="9"/>
  <c r="S120" i="9"/>
  <c r="S121" i="9"/>
  <c r="S122" i="9"/>
  <c r="S123" i="9"/>
  <c r="S124" i="9"/>
  <c r="S125" i="9"/>
  <c r="S126" i="9"/>
  <c r="S127" i="9"/>
  <c r="S128" i="9"/>
  <c r="S129" i="9"/>
  <c r="S69" i="9"/>
  <c r="S70" i="9"/>
  <c r="S71" i="9"/>
  <c r="S72" i="9"/>
  <c r="S73" i="9"/>
  <c r="S74" i="9"/>
  <c r="S75" i="9"/>
  <c r="S76" i="9"/>
  <c r="S77" i="9"/>
  <c r="S78" i="9"/>
  <c r="S79" i="9"/>
  <c r="S80" i="9"/>
  <c r="S81" i="9"/>
  <c r="S82" i="9"/>
  <c r="S83" i="9"/>
  <c r="S84" i="9"/>
  <c r="S85" i="9"/>
  <c r="S86" i="9"/>
  <c r="S87" i="9"/>
  <c r="S88" i="9"/>
  <c r="S89" i="9"/>
  <c r="S90" i="9"/>
  <c r="S91" i="9"/>
  <c r="S92" i="9"/>
  <c r="S93" i="9"/>
  <c r="S94" i="9"/>
  <c r="S95" i="9"/>
  <c r="S96" i="9"/>
  <c r="S97" i="9"/>
  <c r="S98" i="9"/>
  <c r="S99" i="9"/>
  <c r="S42" i="9"/>
  <c r="S43" i="9"/>
  <c r="S44" i="9"/>
  <c r="S45" i="9"/>
  <c r="S46" i="9"/>
  <c r="S47" i="9"/>
  <c r="S48" i="9"/>
  <c r="S49" i="9"/>
  <c r="S50" i="9"/>
  <c r="S51" i="9"/>
  <c r="S52" i="9"/>
  <c r="S53" i="9"/>
  <c r="S54" i="9"/>
  <c r="S55" i="9"/>
  <c r="S56" i="9"/>
  <c r="S57" i="9"/>
  <c r="S58" i="9"/>
  <c r="S59" i="9"/>
  <c r="S60" i="9"/>
  <c r="S61" i="9"/>
  <c r="S62" i="9"/>
  <c r="S63" i="9"/>
  <c r="S64" i="9"/>
  <c r="S65" i="9"/>
  <c r="S66" i="9"/>
  <c r="S67" i="9"/>
  <c r="S68" i="9"/>
  <c r="S38" i="9"/>
  <c r="S39" i="9"/>
  <c r="S40" i="9"/>
  <c r="S41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7" i="9"/>
  <c r="S8" i="9"/>
  <c r="S6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00" i="9"/>
  <c r="O99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68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38" i="9"/>
  <c r="O39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7" i="9"/>
  <c r="O8" i="9"/>
  <c r="O9" i="9"/>
  <c r="O10" i="9"/>
  <c r="O11" i="9"/>
  <c r="O6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51" i="9"/>
  <c r="K50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7" i="9"/>
  <c r="K8" i="9"/>
  <c r="K6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93" i="9"/>
  <c r="G94" i="9"/>
  <c r="G95" i="9"/>
  <c r="G96" i="9"/>
  <c r="G97" i="9"/>
  <c r="G92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50" i="9"/>
  <c r="G51" i="9"/>
  <c r="G49" i="9"/>
  <c r="G44" i="9"/>
  <c r="G45" i="9"/>
  <c r="G46" i="9"/>
  <c r="G47" i="9"/>
  <c r="G48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7" i="9"/>
  <c r="G6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0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58" i="9"/>
  <c r="C57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8" i="9"/>
  <c r="C9" i="9"/>
  <c r="C7" i="9"/>
  <c r="C6" i="9"/>
  <c r="DL7" i="4"/>
  <c r="DO7" i="4"/>
  <c r="DR7" i="4"/>
  <c r="DU7" i="4"/>
  <c r="DX7" i="4"/>
  <c r="EA7" i="4"/>
  <c r="ED7" i="4"/>
  <c r="EG7" i="4"/>
  <c r="EJ7" i="4"/>
  <c r="EM7" i="4"/>
  <c r="EP7" i="4"/>
  <c r="ES7" i="4"/>
  <c r="EV7" i="4"/>
  <c r="EY7" i="4"/>
  <c r="FB7" i="4"/>
  <c r="FE7" i="4"/>
  <c r="FH7" i="4"/>
  <c r="FK7" i="4"/>
  <c r="FN7" i="4"/>
  <c r="DL8" i="4"/>
  <c r="DO8" i="4"/>
  <c r="DR8" i="4"/>
  <c r="DU8" i="4"/>
  <c r="DX8" i="4"/>
  <c r="EA8" i="4"/>
  <c r="ED8" i="4"/>
  <c r="EG8" i="4"/>
  <c r="EJ8" i="4"/>
  <c r="EM8" i="4"/>
  <c r="EP8" i="4"/>
  <c r="ES8" i="4"/>
  <c r="EV8" i="4"/>
  <c r="EY8" i="4"/>
  <c r="FB8" i="4"/>
  <c r="FE8" i="4"/>
  <c r="FH8" i="4"/>
  <c r="FK8" i="4"/>
  <c r="FN8" i="4"/>
  <c r="DL9" i="4"/>
  <c r="DO9" i="4"/>
  <c r="DR9" i="4"/>
  <c r="DU9" i="4"/>
  <c r="DX9" i="4"/>
  <c r="EA9" i="4"/>
  <c r="ED9" i="4"/>
  <c r="EG9" i="4"/>
  <c r="EJ9" i="4"/>
  <c r="EM9" i="4"/>
  <c r="EP9" i="4"/>
  <c r="ES9" i="4"/>
  <c r="EV9" i="4"/>
  <c r="EY9" i="4"/>
  <c r="FB9" i="4"/>
  <c r="FE9" i="4"/>
  <c r="FH9" i="4"/>
  <c r="FK9" i="4"/>
  <c r="FN9" i="4"/>
  <c r="DL10" i="4"/>
  <c r="DO10" i="4"/>
  <c r="DR10" i="4"/>
  <c r="DU10" i="4"/>
  <c r="DX10" i="4"/>
  <c r="EA10" i="4"/>
  <c r="ED10" i="4"/>
  <c r="EG10" i="4"/>
  <c r="EJ10" i="4"/>
  <c r="EM10" i="4"/>
  <c r="EP10" i="4"/>
  <c r="ES10" i="4"/>
  <c r="EV10" i="4"/>
  <c r="EY10" i="4"/>
  <c r="FB10" i="4"/>
  <c r="FE10" i="4"/>
  <c r="FH10" i="4"/>
  <c r="FK10" i="4"/>
  <c r="FN10" i="4"/>
  <c r="DL11" i="4"/>
  <c r="DO11" i="4"/>
  <c r="DR11" i="4"/>
  <c r="DU11" i="4"/>
  <c r="DX11" i="4"/>
  <c r="EA11" i="4"/>
  <c r="ED11" i="4"/>
  <c r="EG11" i="4"/>
  <c r="EJ11" i="4"/>
  <c r="EM11" i="4"/>
  <c r="EP11" i="4"/>
  <c r="ES11" i="4"/>
  <c r="EV11" i="4"/>
  <c r="EY11" i="4"/>
  <c r="FB11" i="4"/>
  <c r="FE11" i="4"/>
  <c r="FH11" i="4"/>
  <c r="FK11" i="4"/>
  <c r="FN11" i="4"/>
  <c r="DL12" i="4"/>
  <c r="DO12" i="4"/>
  <c r="DR12" i="4"/>
  <c r="DU12" i="4"/>
  <c r="DX12" i="4"/>
  <c r="EA12" i="4"/>
  <c r="ED12" i="4"/>
  <c r="EG12" i="4"/>
  <c r="EJ12" i="4"/>
  <c r="EM12" i="4"/>
  <c r="EP12" i="4"/>
  <c r="ES12" i="4"/>
  <c r="EV12" i="4"/>
  <c r="EY12" i="4"/>
  <c r="FB12" i="4"/>
  <c r="FE12" i="4"/>
  <c r="FH12" i="4"/>
  <c r="FK12" i="4"/>
  <c r="FN12" i="4"/>
  <c r="DL13" i="4"/>
  <c r="DO13" i="4"/>
  <c r="DR13" i="4"/>
  <c r="DU13" i="4"/>
  <c r="DX13" i="4"/>
  <c r="EA13" i="4"/>
  <c r="ED13" i="4"/>
  <c r="EG13" i="4"/>
  <c r="EJ13" i="4"/>
  <c r="EM13" i="4"/>
  <c r="EP13" i="4"/>
  <c r="ES13" i="4"/>
  <c r="EV13" i="4"/>
  <c r="EY13" i="4"/>
  <c r="FB13" i="4"/>
  <c r="FE13" i="4"/>
  <c r="FH13" i="4"/>
  <c r="FK13" i="4"/>
  <c r="FN13" i="4"/>
  <c r="DL14" i="4"/>
  <c r="DO14" i="4"/>
  <c r="DR14" i="4"/>
  <c r="DU14" i="4"/>
  <c r="DX14" i="4"/>
  <c r="EA14" i="4"/>
  <c r="ED14" i="4"/>
  <c r="EG14" i="4"/>
  <c r="EJ14" i="4"/>
  <c r="EM14" i="4"/>
  <c r="EP14" i="4"/>
  <c r="ES14" i="4"/>
  <c r="EV14" i="4"/>
  <c r="EY14" i="4"/>
  <c r="FB14" i="4"/>
  <c r="FE14" i="4"/>
  <c r="FH14" i="4"/>
  <c r="FK14" i="4"/>
  <c r="FN14" i="4"/>
  <c r="DL15" i="4"/>
  <c r="DO15" i="4"/>
  <c r="DR15" i="4"/>
  <c r="DU15" i="4"/>
  <c r="DX15" i="4"/>
  <c r="EA15" i="4"/>
  <c r="ED15" i="4"/>
  <c r="EG15" i="4"/>
  <c r="EJ15" i="4"/>
  <c r="EM15" i="4"/>
  <c r="EP15" i="4"/>
  <c r="ES15" i="4"/>
  <c r="EV15" i="4"/>
  <c r="EY15" i="4"/>
  <c r="FB15" i="4"/>
  <c r="FE15" i="4"/>
  <c r="FH15" i="4"/>
  <c r="FK15" i="4"/>
  <c r="FN15" i="4"/>
  <c r="DL16" i="4"/>
  <c r="DO16" i="4"/>
  <c r="DR16" i="4"/>
  <c r="DU16" i="4"/>
  <c r="DX16" i="4"/>
  <c r="EA16" i="4"/>
  <c r="ED16" i="4"/>
  <c r="EG16" i="4"/>
  <c r="EJ16" i="4"/>
  <c r="EM16" i="4"/>
  <c r="EP16" i="4"/>
  <c r="ES16" i="4"/>
  <c r="EV16" i="4"/>
  <c r="EY16" i="4"/>
  <c r="FB16" i="4"/>
  <c r="FE16" i="4"/>
  <c r="FH16" i="4"/>
  <c r="FK16" i="4"/>
  <c r="FN16" i="4"/>
  <c r="DL17" i="4"/>
  <c r="DO17" i="4"/>
  <c r="DR17" i="4"/>
  <c r="DU17" i="4"/>
  <c r="DX17" i="4"/>
  <c r="EA17" i="4"/>
  <c r="ED17" i="4"/>
  <c r="EG17" i="4"/>
  <c r="EJ17" i="4"/>
  <c r="EM17" i="4"/>
  <c r="EP17" i="4"/>
  <c r="ES17" i="4"/>
  <c r="EV17" i="4"/>
  <c r="EY17" i="4"/>
  <c r="FB17" i="4"/>
  <c r="FE17" i="4"/>
  <c r="FH17" i="4"/>
  <c r="FK17" i="4"/>
  <c r="FN17" i="4"/>
  <c r="DL18" i="4"/>
  <c r="DO18" i="4"/>
  <c r="DR18" i="4"/>
  <c r="DU18" i="4"/>
  <c r="DX18" i="4"/>
  <c r="EA18" i="4"/>
  <c r="ED18" i="4"/>
  <c r="EG18" i="4"/>
  <c r="EJ18" i="4"/>
  <c r="EM18" i="4"/>
  <c r="EP18" i="4"/>
  <c r="ES18" i="4"/>
  <c r="EV18" i="4"/>
  <c r="EY18" i="4"/>
  <c r="FB18" i="4"/>
  <c r="FE18" i="4"/>
  <c r="FH18" i="4"/>
  <c r="FK18" i="4"/>
  <c r="FN18" i="4"/>
  <c r="DL19" i="4"/>
  <c r="DO19" i="4"/>
  <c r="DR19" i="4"/>
  <c r="DU19" i="4"/>
  <c r="DX19" i="4"/>
  <c r="EA19" i="4"/>
  <c r="ED19" i="4"/>
  <c r="EG19" i="4"/>
  <c r="EJ19" i="4"/>
  <c r="EM19" i="4"/>
  <c r="EP19" i="4"/>
  <c r="ES19" i="4"/>
  <c r="EV19" i="4"/>
  <c r="EY19" i="4"/>
  <c r="FB19" i="4"/>
  <c r="FE19" i="4"/>
  <c r="FH19" i="4"/>
  <c r="FK19" i="4"/>
  <c r="FN19" i="4"/>
  <c r="DL20" i="4"/>
  <c r="DO20" i="4"/>
  <c r="DR20" i="4"/>
  <c r="DU20" i="4"/>
  <c r="DX20" i="4"/>
  <c r="EA20" i="4"/>
  <c r="ED20" i="4"/>
  <c r="EG20" i="4"/>
  <c r="EJ20" i="4"/>
  <c r="EM20" i="4"/>
  <c r="EP20" i="4"/>
  <c r="ES20" i="4"/>
  <c r="EV20" i="4"/>
  <c r="EY20" i="4"/>
  <c r="FB20" i="4"/>
  <c r="FE20" i="4"/>
  <c r="FH20" i="4"/>
  <c r="FK20" i="4"/>
  <c r="FN20" i="4"/>
  <c r="DL21" i="4"/>
  <c r="DO21" i="4"/>
  <c r="DR21" i="4"/>
  <c r="DU21" i="4"/>
  <c r="DX21" i="4"/>
  <c r="EA21" i="4"/>
  <c r="ED21" i="4"/>
  <c r="EG21" i="4"/>
  <c r="EJ21" i="4"/>
  <c r="EM21" i="4"/>
  <c r="EP21" i="4"/>
  <c r="ES21" i="4"/>
  <c r="EV21" i="4"/>
  <c r="EY21" i="4"/>
  <c r="FB21" i="4"/>
  <c r="FE21" i="4"/>
  <c r="FH21" i="4"/>
  <c r="FK21" i="4"/>
  <c r="FN21" i="4"/>
  <c r="DL22" i="4"/>
  <c r="DO22" i="4"/>
  <c r="DR22" i="4"/>
  <c r="DU22" i="4"/>
  <c r="DX22" i="4"/>
  <c r="EA22" i="4"/>
  <c r="ED22" i="4"/>
  <c r="EG22" i="4"/>
  <c r="EJ22" i="4"/>
  <c r="EM22" i="4"/>
  <c r="EP22" i="4"/>
  <c r="ES22" i="4"/>
  <c r="EV22" i="4"/>
  <c r="EY22" i="4"/>
  <c r="FB22" i="4"/>
  <c r="FE22" i="4"/>
  <c r="FH22" i="4"/>
  <c r="FK22" i="4"/>
  <c r="FN22" i="4"/>
  <c r="DL23" i="4"/>
  <c r="DO23" i="4"/>
  <c r="DR23" i="4"/>
  <c r="DU23" i="4"/>
  <c r="DX23" i="4"/>
  <c r="EA23" i="4"/>
  <c r="ED23" i="4"/>
  <c r="EG23" i="4"/>
  <c r="EJ23" i="4"/>
  <c r="EM23" i="4"/>
  <c r="EP23" i="4"/>
  <c r="ES23" i="4"/>
  <c r="EV23" i="4"/>
  <c r="EY23" i="4"/>
  <c r="FB23" i="4"/>
  <c r="FE23" i="4"/>
  <c r="FH23" i="4"/>
  <c r="FK23" i="4"/>
  <c r="FN23" i="4"/>
  <c r="DL24" i="4"/>
  <c r="DO24" i="4"/>
  <c r="DR24" i="4"/>
  <c r="DU24" i="4"/>
  <c r="DX24" i="4"/>
  <c r="EA24" i="4"/>
  <c r="ED24" i="4"/>
  <c r="EG24" i="4"/>
  <c r="EJ24" i="4"/>
  <c r="EM24" i="4"/>
  <c r="EP24" i="4"/>
  <c r="ES24" i="4"/>
  <c r="EV24" i="4"/>
  <c r="EY24" i="4"/>
  <c r="FB24" i="4"/>
  <c r="FE24" i="4"/>
  <c r="FH24" i="4"/>
  <c r="FK24" i="4"/>
  <c r="FN24" i="4"/>
  <c r="DL25" i="4"/>
  <c r="DO25" i="4"/>
  <c r="DR25" i="4"/>
  <c r="DU25" i="4"/>
  <c r="DX25" i="4"/>
  <c r="EA25" i="4"/>
  <c r="ED25" i="4"/>
  <c r="EG25" i="4"/>
  <c r="EJ25" i="4"/>
  <c r="EM25" i="4"/>
  <c r="EP25" i="4"/>
  <c r="ES25" i="4"/>
  <c r="EV25" i="4"/>
  <c r="EY25" i="4"/>
  <c r="FB25" i="4"/>
  <c r="FE25" i="4"/>
  <c r="FH25" i="4"/>
  <c r="FK25" i="4"/>
  <c r="FN25" i="4"/>
  <c r="DL26" i="4"/>
  <c r="DO26" i="4"/>
  <c r="DR26" i="4"/>
  <c r="DU26" i="4"/>
  <c r="DX26" i="4"/>
  <c r="EA26" i="4"/>
  <c r="ED26" i="4"/>
  <c r="EG26" i="4"/>
  <c r="EJ26" i="4"/>
  <c r="EM26" i="4"/>
  <c r="EP26" i="4"/>
  <c r="ES26" i="4"/>
  <c r="EV26" i="4"/>
  <c r="EY26" i="4"/>
  <c r="FB26" i="4"/>
  <c r="FE26" i="4"/>
  <c r="FH26" i="4"/>
  <c r="FK26" i="4"/>
  <c r="FN26" i="4"/>
  <c r="DL27" i="4"/>
  <c r="DO27" i="4"/>
  <c r="DR27" i="4"/>
  <c r="DU27" i="4"/>
  <c r="DX27" i="4"/>
  <c r="EA27" i="4"/>
  <c r="ED27" i="4"/>
  <c r="EG27" i="4"/>
  <c r="EJ27" i="4"/>
  <c r="EM27" i="4"/>
  <c r="EP27" i="4"/>
  <c r="ES27" i="4"/>
  <c r="EV27" i="4"/>
  <c r="EY27" i="4"/>
  <c r="FB27" i="4"/>
  <c r="FE27" i="4"/>
  <c r="FH27" i="4"/>
  <c r="FK27" i="4"/>
  <c r="FN27" i="4"/>
  <c r="DL28" i="4"/>
  <c r="DO28" i="4"/>
  <c r="DR28" i="4"/>
  <c r="DU28" i="4"/>
  <c r="DX28" i="4"/>
  <c r="EA28" i="4"/>
  <c r="ED28" i="4"/>
  <c r="EG28" i="4"/>
  <c r="EJ28" i="4"/>
  <c r="EM28" i="4"/>
  <c r="EP28" i="4"/>
  <c r="ES28" i="4"/>
  <c r="EV28" i="4"/>
  <c r="EY28" i="4"/>
  <c r="FB28" i="4"/>
  <c r="FE28" i="4"/>
  <c r="FH28" i="4"/>
  <c r="FK28" i="4"/>
  <c r="FN28" i="4"/>
  <c r="DL29" i="4"/>
  <c r="DO29" i="4"/>
  <c r="DR29" i="4"/>
  <c r="DU29" i="4"/>
  <c r="DX29" i="4"/>
  <c r="EA29" i="4"/>
  <c r="ED29" i="4"/>
  <c r="EG29" i="4"/>
  <c r="EJ29" i="4"/>
  <c r="EM29" i="4"/>
  <c r="EP29" i="4"/>
  <c r="ES29" i="4"/>
  <c r="EV29" i="4"/>
  <c r="EY29" i="4"/>
  <c r="FB29" i="4"/>
  <c r="FE29" i="4"/>
  <c r="FH29" i="4"/>
  <c r="FK29" i="4"/>
  <c r="FN29" i="4"/>
  <c r="DL30" i="4"/>
  <c r="DO30" i="4"/>
  <c r="DR30" i="4"/>
  <c r="DU30" i="4"/>
  <c r="DX30" i="4"/>
  <c r="EA30" i="4"/>
  <c r="ED30" i="4"/>
  <c r="EG30" i="4"/>
  <c r="EJ30" i="4"/>
  <c r="EM30" i="4"/>
  <c r="EP30" i="4"/>
  <c r="ES30" i="4"/>
  <c r="EV30" i="4"/>
  <c r="EY30" i="4"/>
  <c r="FB30" i="4"/>
  <c r="FE30" i="4"/>
  <c r="FH30" i="4"/>
  <c r="FK30" i="4"/>
  <c r="FN30" i="4"/>
  <c r="FN6" i="4"/>
  <c r="FK6" i="4"/>
  <c r="FH6" i="4"/>
  <c r="FE6" i="4"/>
  <c r="FB6" i="4"/>
  <c r="EY6" i="4"/>
  <c r="EV6" i="4"/>
  <c r="ES6" i="4"/>
  <c r="EP6" i="4"/>
  <c r="EM6" i="4"/>
  <c r="EJ6" i="4"/>
  <c r="EG6" i="4"/>
  <c r="ED6" i="4"/>
  <c r="EA6" i="4"/>
  <c r="DX6" i="4"/>
  <c r="DU6" i="4"/>
  <c r="DR6" i="4"/>
  <c r="DO6" i="4"/>
  <c r="BN10" i="4"/>
  <c r="DL6" i="4"/>
  <c r="CC1" i="4"/>
  <c r="BQ19" i="4" l="1"/>
  <c r="BQ27" i="4"/>
  <c r="BQ18" i="4"/>
  <c r="BQ14" i="4"/>
  <c r="BQ28" i="4"/>
  <c r="BQ6" i="4"/>
  <c r="BR28" i="4"/>
  <c r="BQ16" i="4"/>
  <c r="BR6" i="4"/>
  <c r="BR20" i="4"/>
  <c r="BQ20" i="4"/>
  <c r="BR11" i="4"/>
  <c r="BR18" i="4"/>
  <c r="BR7" i="4"/>
  <c r="BR9" i="4"/>
  <c r="BR24" i="4"/>
  <c r="BR17" i="4"/>
  <c r="BR26" i="4"/>
  <c r="BR19" i="4"/>
  <c r="BR21" i="4"/>
  <c r="BQ8" i="4"/>
  <c r="BR8" i="4"/>
  <c r="BR15" i="4"/>
  <c r="BQ22" i="4"/>
  <c r="BR23" i="4"/>
  <c r="BQ12" i="4"/>
  <c r="BR13" i="4"/>
  <c r="BQ24" i="4"/>
  <c r="BQ21" i="4"/>
  <c r="BQ26" i="4"/>
  <c r="BR12" i="4"/>
  <c r="BR14" i="4"/>
  <c r="BQ17" i="4"/>
  <c r="BR29" i="4"/>
  <c r="BR27" i="4"/>
  <c r="BR16" i="4"/>
  <c r="BR30" i="4"/>
  <c r="BR10" i="4"/>
  <c r="BR25" i="4"/>
  <c r="BR22" i="4"/>
  <c r="BO22" i="4"/>
  <c r="BQ15" i="4"/>
  <c r="BQ9" i="4"/>
  <c r="BO23" i="4"/>
  <c r="BO28" i="4"/>
  <c r="BO30" i="4"/>
  <c r="BO16" i="4"/>
  <c r="BO21" i="4"/>
  <c r="BO10" i="4"/>
  <c r="BO29" i="4"/>
  <c r="BO9" i="4"/>
  <c r="BO20" i="4"/>
  <c r="BO17" i="4"/>
  <c r="BQ23" i="4"/>
  <c r="BO15" i="4"/>
  <c r="BQ30" i="4"/>
  <c r="BO13" i="4"/>
  <c r="BO14" i="4"/>
  <c r="BO11" i="4"/>
  <c r="BQ11" i="4"/>
  <c r="BQ13" i="4"/>
  <c r="BO12" i="4"/>
  <c r="BO27" i="4"/>
  <c r="BO8" i="4"/>
  <c r="BO26" i="4"/>
  <c r="BO24" i="4"/>
  <c r="BO25" i="4"/>
  <c r="BQ29" i="4"/>
  <c r="BO7" i="4"/>
  <c r="BQ25" i="4"/>
  <c r="BO19" i="4"/>
  <c r="BQ10" i="4"/>
  <c r="BO18" i="4"/>
  <c r="BQ7" i="4"/>
  <c r="BO6" i="4"/>
  <c r="BM16" i="4"/>
  <c r="BM25" i="4"/>
  <c r="BM17" i="4"/>
  <c r="BM14" i="4"/>
  <c r="BM28" i="4"/>
  <c r="BM30" i="4"/>
  <c r="BM26" i="4"/>
  <c r="BM12" i="4"/>
  <c r="BM15" i="4"/>
  <c r="BM22" i="4"/>
  <c r="BM18" i="4"/>
  <c r="BM7" i="4"/>
  <c r="BM27" i="4"/>
  <c r="BM11" i="4"/>
  <c r="BM20" i="4"/>
  <c r="BM19" i="4"/>
  <c r="BM24" i="4"/>
  <c r="BM8" i="4"/>
  <c r="BM23" i="4"/>
  <c r="BM21" i="4"/>
  <c r="BM6" i="4"/>
  <c r="BM9" i="4"/>
  <c r="BM13" i="4"/>
  <c r="CB1" i="4"/>
  <c r="BY1" i="4" s="1"/>
  <c r="AC29" i="14"/>
  <c r="Z29" i="14"/>
  <c r="AC28" i="14"/>
  <c r="Z28" i="14"/>
  <c r="AC27" i="14"/>
  <c r="Z27" i="14"/>
  <c r="AC26" i="14"/>
  <c r="Z26" i="14"/>
  <c r="AC25" i="14"/>
  <c r="Z25" i="14"/>
  <c r="AC24" i="14"/>
  <c r="Z24" i="14"/>
  <c r="AC23" i="14"/>
  <c r="Z23" i="14"/>
  <c r="AC22" i="14"/>
  <c r="Z22" i="14"/>
  <c r="AC21" i="14"/>
  <c r="Z21" i="14"/>
  <c r="AC20" i="14"/>
  <c r="AA20" i="14"/>
  <c r="Z20" i="14"/>
  <c r="AC19" i="14"/>
  <c r="AA19" i="14"/>
  <c r="Z19" i="14"/>
  <c r="AC18" i="14"/>
  <c r="AA18" i="14"/>
  <c r="Z18" i="14"/>
  <c r="AC17" i="14"/>
  <c r="AA17" i="14"/>
  <c r="Z17" i="14"/>
  <c r="AC16" i="14"/>
  <c r="AA16" i="14"/>
  <c r="Z16" i="14"/>
  <c r="AC15" i="14"/>
  <c r="AA15" i="14"/>
  <c r="Z15" i="14"/>
  <c r="AC14" i="14"/>
  <c r="AA14" i="14"/>
  <c r="Z14" i="14"/>
  <c r="AC13" i="14"/>
  <c r="AA13" i="14"/>
  <c r="Z13" i="14"/>
  <c r="AC12" i="14"/>
  <c r="AA12" i="14"/>
  <c r="Z12" i="14"/>
  <c r="AC11" i="14"/>
  <c r="AA11" i="14"/>
  <c r="Z11" i="14"/>
  <c r="AC10" i="14"/>
  <c r="AA10" i="14"/>
  <c r="Z10" i="14"/>
  <c r="AC9" i="14"/>
  <c r="AA9" i="14"/>
  <c r="Z9" i="14"/>
  <c r="AC8" i="14"/>
  <c r="AA8" i="14"/>
  <c r="Z8" i="14"/>
  <c r="AC7" i="14"/>
  <c r="AA7" i="14"/>
  <c r="Z7" i="14"/>
  <c r="AC6" i="14"/>
  <c r="AA6" i="14"/>
  <c r="Z6" i="14"/>
  <c r="D34" i="14"/>
  <c r="BN17" i="4"/>
  <c r="BN13" i="4"/>
  <c r="BN24" i="4"/>
  <c r="BN16" i="4"/>
  <c r="BN20" i="4"/>
  <c r="BN19" i="4"/>
  <c r="BN26" i="4"/>
  <c r="BN29" i="4"/>
  <c r="BN9" i="4"/>
  <c r="BN18" i="4"/>
  <c r="BN11" i="4"/>
  <c r="BN22" i="4"/>
  <c r="BN30" i="4"/>
  <c r="BN6" i="4"/>
  <c r="BN27" i="4"/>
  <c r="BN15" i="4"/>
  <c r="BN28" i="4"/>
  <c r="BN21" i="4"/>
  <c r="BN7" i="4"/>
  <c r="BN12" i="4"/>
  <c r="BN14" i="4"/>
  <c r="BN23" i="4"/>
  <c r="A10" i="4" l="1"/>
  <c r="A14" i="4"/>
  <c r="A18" i="4"/>
  <c r="A22" i="4"/>
  <c r="A26" i="4"/>
  <c r="A30" i="4"/>
  <c r="A12" i="4"/>
  <c r="A16" i="4"/>
  <c r="A20" i="4"/>
  <c r="A28" i="4"/>
  <c r="A9" i="4"/>
  <c r="A13" i="4"/>
  <c r="A17" i="4"/>
  <c r="A21" i="4"/>
  <c r="A25" i="4"/>
  <c r="A29" i="4"/>
  <c r="A11" i="4"/>
  <c r="A15" i="4"/>
  <c r="A19" i="4"/>
  <c r="A23" i="4"/>
  <c r="A27" i="4"/>
  <c r="A24" i="4"/>
  <c r="BM29" i="4"/>
  <c r="AB21" i="14"/>
  <c r="AB9" i="14"/>
  <c r="AB13" i="14"/>
  <c r="AB17" i="14"/>
  <c r="AB28" i="14"/>
  <c r="AB27" i="14"/>
  <c r="AB7" i="14"/>
  <c r="AB11" i="14"/>
  <c r="AB15" i="14"/>
  <c r="AB19" i="14"/>
  <c r="AB23" i="14"/>
  <c r="AB26" i="14"/>
  <c r="AB29" i="14"/>
  <c r="AB6" i="14"/>
  <c r="AB10" i="14"/>
  <c r="AB14" i="14"/>
  <c r="AB18" i="14"/>
  <c r="AB22" i="14"/>
  <c r="AB25" i="14"/>
  <c r="AB8" i="14"/>
  <c r="AB12" i="14"/>
  <c r="AB16" i="14"/>
  <c r="AB20" i="14"/>
  <c r="AB24" i="14"/>
  <c r="C4" i="4"/>
  <c r="AB37" i="14" l="1"/>
  <c r="B37" i="14" s="1"/>
  <c r="AB59" i="14"/>
  <c r="B59" i="14" s="1"/>
  <c r="AB51" i="14"/>
  <c r="B51" i="14" s="1"/>
  <c r="AB43" i="14"/>
  <c r="B43" i="14" s="1"/>
  <c r="AB58" i="14"/>
  <c r="B58" i="14" s="1"/>
  <c r="AB54" i="14"/>
  <c r="B54" i="14" s="1"/>
  <c r="AB50" i="14"/>
  <c r="B50" i="14" s="1"/>
  <c r="AB46" i="14"/>
  <c r="B46" i="14" s="1"/>
  <c r="AB42" i="14"/>
  <c r="B42" i="14" s="1"/>
  <c r="AB38" i="14"/>
  <c r="B38" i="14" s="1"/>
  <c r="AB60" i="14"/>
  <c r="B60" i="14" s="1"/>
  <c r="AB56" i="14"/>
  <c r="B56" i="14" s="1"/>
  <c r="AB52" i="14"/>
  <c r="B52" i="14" s="1"/>
  <c r="AB48" i="14"/>
  <c r="B48" i="14" s="1"/>
  <c r="AB44" i="14"/>
  <c r="B44" i="14" s="1"/>
  <c r="AB40" i="14"/>
  <c r="B40" i="14" s="1"/>
  <c r="AB55" i="14"/>
  <c r="B55" i="14" s="1"/>
  <c r="AB47" i="14"/>
  <c r="B47" i="14" s="1"/>
  <c r="AB39" i="14"/>
  <c r="B39" i="14" s="1"/>
  <c r="AB36" i="14"/>
  <c r="B36" i="14" s="1"/>
  <c r="AB57" i="14"/>
  <c r="B57" i="14" s="1"/>
  <c r="AB53" i="14"/>
  <c r="B53" i="14" s="1"/>
  <c r="AB49" i="14"/>
  <c r="B49" i="14" s="1"/>
  <c r="AB45" i="14"/>
  <c r="B45" i="14" s="1"/>
  <c r="AB41" i="14"/>
  <c r="B41" i="14" s="1"/>
  <c r="AN48" i="14"/>
  <c r="AC37" i="14"/>
  <c r="AC38" i="14"/>
  <c r="AC39" i="14"/>
  <c r="AC40" i="14"/>
  <c r="AC41" i="14"/>
  <c r="AC42" i="14"/>
  <c r="AC43" i="14"/>
  <c r="AC44" i="14"/>
  <c r="AC45" i="14"/>
  <c r="AC46" i="14"/>
  <c r="AC47" i="14"/>
  <c r="AC48" i="14"/>
  <c r="AC49" i="14"/>
  <c r="AC50" i="14"/>
  <c r="AC51" i="14"/>
  <c r="AC52" i="14"/>
  <c r="AC53" i="14"/>
  <c r="AC54" i="14"/>
  <c r="AC55" i="14"/>
  <c r="AC56" i="14"/>
  <c r="AC57" i="14"/>
  <c r="AC58" i="14"/>
  <c r="AC59" i="14"/>
  <c r="AC60" i="14"/>
  <c r="AC36" i="14"/>
  <c r="AA34" i="14"/>
  <c r="Z39" i="14"/>
  <c r="Z44" i="14"/>
  <c r="Z42" i="14"/>
  <c r="Z50" i="14"/>
  <c r="Z41" i="14"/>
  <c r="Z56" i="14"/>
  <c r="Z48" i="14"/>
  <c r="Z43" i="14"/>
  <c r="Z40" i="14"/>
  <c r="Z47" i="14"/>
  <c r="Z49" i="14"/>
  <c r="Z36" i="14"/>
  <c r="Z54" i="14"/>
  <c r="Z38" i="14"/>
  <c r="Z37" i="14"/>
  <c r="Z45" i="14"/>
  <c r="Z51" i="14"/>
  <c r="Z46" i="14"/>
  <c r="Z53" i="14"/>
  <c r="Z57" i="14"/>
  <c r="Z52" i="14"/>
  <c r="Z58" i="14"/>
  <c r="Z59" i="14"/>
  <c r="Z60" i="14"/>
  <c r="Z55" i="14"/>
  <c r="AN36" i="14"/>
  <c r="AI32" i="14"/>
  <c r="AI31" i="14"/>
  <c r="Z34" i="14" s="1"/>
  <c r="AN47" i="14"/>
  <c r="AN46" i="14"/>
  <c r="AN45" i="14"/>
  <c r="AN44" i="14"/>
  <c r="AN43" i="14"/>
  <c r="AN42" i="14"/>
  <c r="AN41" i="14"/>
  <c r="AN40" i="14"/>
  <c r="AN39" i="14"/>
  <c r="AN37" i="14"/>
  <c r="AN38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6" i="14"/>
  <c r="BG8" i="14" l="1"/>
  <c r="BG7" i="14"/>
  <c r="BG10" i="14"/>
  <c r="BG6" i="14"/>
  <c r="BG14" i="14"/>
  <c r="BG13" i="14"/>
  <c r="BG17" i="14"/>
  <c r="BG11" i="14"/>
  <c r="BG15" i="14"/>
  <c r="BG9" i="14"/>
  <c r="BG16" i="14"/>
  <c r="BG12" i="14"/>
  <c r="BN8" i="4" l="1"/>
  <c r="A8" i="4" l="1"/>
  <c r="A7" i="4" l="1"/>
  <c r="A6" i="4"/>
  <c r="BP4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</author>
  </authors>
  <commentList>
    <comment ref="G3" authorId="0" shapeId="0" xr:uid="{00000000-0006-0000-0100-000001000000}">
      <text>
        <r>
          <rPr>
            <b/>
            <sz val="16"/>
            <color indexed="81"/>
            <rFont val="Tahoma"/>
            <family val="2"/>
          </rPr>
          <t>Punktzahlen können selbst eingegeben werden.</t>
        </r>
      </text>
    </comment>
    <comment ref="BS3" authorId="0" shapeId="0" xr:uid="{00000000-0006-0000-0100-000002000000}">
      <text>
        <r>
          <rPr>
            <b/>
            <sz val="16"/>
            <color indexed="81"/>
            <rFont val="Tahoma"/>
            <family val="2"/>
          </rPr>
          <t>Peter:</t>
        </r>
        <r>
          <rPr>
            <sz val="16"/>
            <color indexed="81"/>
            <rFont val="Tahoma"/>
            <family val="2"/>
          </rPr>
          <t xml:space="preserve">
Anzahl Anlässe
Zählt nichtleere Zellen minus 1
EWS 2mal eingeben</t>
        </r>
      </text>
    </comment>
    <comment ref="I4" authorId="0" shapeId="0" xr:uid="{00000000-0006-0000-0100-000003000000}">
      <text>
        <r>
          <rPr>
            <b/>
            <sz val="16"/>
            <color indexed="81"/>
            <rFont val="Tahoma"/>
            <family val="2"/>
          </rPr>
          <t>Schiessanlässe können selbst eingegeben werden</t>
        </r>
      </text>
    </comment>
    <comment ref="H10" authorId="0" shapeId="0" xr:uid="{00000000-0006-0000-0100-000004000000}">
      <text>
        <r>
          <rPr>
            <b/>
            <sz val="16"/>
            <color indexed="81"/>
            <rFont val="Tahoma"/>
            <family val="2"/>
          </rPr>
          <t xml:space="preserve">Waffenart 
1=Stagw 
2=57/03
3=90/Kar 
4=57/02 
</t>
        </r>
      </text>
    </comment>
    <comment ref="K10" authorId="0" shapeId="0" xr:uid="{00000000-0006-0000-0100-000005000000}">
      <text>
        <r>
          <rPr>
            <b/>
            <sz val="16"/>
            <color indexed="81"/>
            <rFont val="Tahoma"/>
            <family val="2"/>
          </rPr>
          <t xml:space="preserve">Waffenart 
1=Stagw 
2=57/03
3=90/Kar 
4=57/02 
</t>
        </r>
      </text>
    </comment>
    <comment ref="N10" authorId="0" shapeId="0" xr:uid="{00000000-0006-0000-0100-000006000000}">
      <text>
        <r>
          <rPr>
            <b/>
            <sz val="16"/>
            <color indexed="81"/>
            <rFont val="Tahoma"/>
            <family val="2"/>
          </rPr>
          <t xml:space="preserve">Waffenart 
1=Stagw 
2=57/03
3=90/Kar 
4=57/02 
</t>
        </r>
      </text>
    </comment>
    <comment ref="Q10" authorId="0" shapeId="0" xr:uid="{00000000-0006-0000-0100-000007000000}">
      <text>
        <r>
          <rPr>
            <b/>
            <sz val="16"/>
            <color indexed="81"/>
            <rFont val="Tahoma"/>
            <family val="2"/>
          </rPr>
          <t xml:space="preserve">Waffenart 
1=Stagw 
2=57/03
3=90/Kar 
4=57/02 
</t>
        </r>
      </text>
    </comment>
    <comment ref="T10" authorId="0" shapeId="0" xr:uid="{00000000-0006-0000-0100-000008000000}">
      <text>
        <r>
          <rPr>
            <b/>
            <sz val="16"/>
            <color indexed="81"/>
            <rFont val="Tahoma"/>
            <family val="2"/>
          </rPr>
          <t xml:space="preserve">Waffenart 
1=Stagw 
2=57/03
3=90/Kar 
4=57/02 
</t>
        </r>
      </text>
    </comment>
    <comment ref="W10" authorId="0" shapeId="0" xr:uid="{00000000-0006-0000-0100-000009000000}">
      <text>
        <r>
          <rPr>
            <b/>
            <sz val="16"/>
            <color indexed="81"/>
            <rFont val="Tahoma"/>
            <family val="2"/>
          </rPr>
          <t xml:space="preserve">Waffenart 
1=Stagw 
2=57/03
3=90/Kar 
4=57/02 
</t>
        </r>
      </text>
    </comment>
    <comment ref="Z10" authorId="0" shapeId="0" xr:uid="{00000000-0006-0000-0100-00000A000000}">
      <text>
        <r>
          <rPr>
            <b/>
            <sz val="16"/>
            <color indexed="81"/>
            <rFont val="Tahoma"/>
            <family val="2"/>
          </rPr>
          <t xml:space="preserve">Waffenart 
1=Stagw 
2=57/03
3=90/Kar 
4=57/02 
</t>
        </r>
      </text>
    </comment>
    <comment ref="AC10" authorId="0" shapeId="0" xr:uid="{00000000-0006-0000-0100-00000B000000}">
      <text>
        <r>
          <rPr>
            <b/>
            <sz val="16"/>
            <color indexed="81"/>
            <rFont val="Tahoma"/>
            <family val="2"/>
          </rPr>
          <t xml:space="preserve">Waffenart 
1=Stagw 
2=57/03
3=90/Kar 
4=57/02 
</t>
        </r>
      </text>
    </comment>
    <comment ref="AF10" authorId="0" shapeId="0" xr:uid="{00000000-0006-0000-0100-00000C000000}">
      <text>
        <r>
          <rPr>
            <b/>
            <sz val="16"/>
            <color indexed="81"/>
            <rFont val="Tahoma"/>
            <family val="2"/>
          </rPr>
          <t xml:space="preserve">Waffenart 
1=Stagw 
2=57/03
3=90/Kar 
4=57/02 
</t>
        </r>
      </text>
    </comment>
    <comment ref="AI10" authorId="0" shapeId="0" xr:uid="{00000000-0006-0000-0100-00000D000000}">
      <text>
        <r>
          <rPr>
            <b/>
            <sz val="16"/>
            <color indexed="81"/>
            <rFont val="Tahoma"/>
            <family val="2"/>
          </rPr>
          <t xml:space="preserve">Waffenart 
1=Stagw 
2=57/03
3=90/Kar 
4=57/02 
</t>
        </r>
      </text>
    </comment>
    <comment ref="AL10" authorId="0" shapeId="0" xr:uid="{00000000-0006-0000-0100-00000E000000}">
      <text>
        <r>
          <rPr>
            <b/>
            <sz val="16"/>
            <color indexed="81"/>
            <rFont val="Tahoma"/>
            <family val="2"/>
          </rPr>
          <t xml:space="preserve">Waffenart 
1=Stagw 
2=57/03
3=90/Kar 
4=57/02 
</t>
        </r>
      </text>
    </comment>
    <comment ref="AO10" authorId="0" shapeId="0" xr:uid="{00000000-0006-0000-0100-00000F000000}">
      <text>
        <r>
          <rPr>
            <b/>
            <sz val="16"/>
            <color indexed="81"/>
            <rFont val="Tahoma"/>
            <family val="2"/>
          </rPr>
          <t xml:space="preserve">Waffenart 
1=Stagw 
2=57/03
3=90/Kar 
4=57/02 
</t>
        </r>
      </text>
    </comment>
    <comment ref="AR10" authorId="0" shapeId="0" xr:uid="{00000000-0006-0000-0100-000010000000}">
      <text>
        <r>
          <rPr>
            <b/>
            <sz val="16"/>
            <color indexed="81"/>
            <rFont val="Tahoma"/>
            <family val="2"/>
          </rPr>
          <t xml:space="preserve">Waffenart 
1=Stagw 
2=57/03
3=90/Kar 
4=57/02 
</t>
        </r>
      </text>
    </comment>
    <comment ref="AU10" authorId="0" shapeId="0" xr:uid="{00000000-0006-0000-0100-000011000000}">
      <text>
        <r>
          <rPr>
            <b/>
            <sz val="16"/>
            <color indexed="81"/>
            <rFont val="Tahoma"/>
            <family val="2"/>
          </rPr>
          <t xml:space="preserve">Waffenart 
1=Stagw 
2=57/03
3=90/Kar 
4=57/02 
</t>
        </r>
      </text>
    </comment>
    <comment ref="AX10" authorId="0" shapeId="0" xr:uid="{00000000-0006-0000-0100-000012000000}">
      <text>
        <r>
          <rPr>
            <b/>
            <sz val="16"/>
            <color indexed="81"/>
            <rFont val="Tahoma"/>
            <family val="2"/>
          </rPr>
          <t xml:space="preserve">Waffenart 
1=Stagw 
2=57/03
3=90/Kar 
4=57/02 
</t>
        </r>
      </text>
    </comment>
    <comment ref="BA10" authorId="0" shapeId="0" xr:uid="{00000000-0006-0000-0100-000013000000}">
      <text>
        <r>
          <rPr>
            <b/>
            <sz val="16"/>
            <color indexed="81"/>
            <rFont val="Tahoma"/>
            <family val="2"/>
          </rPr>
          <t xml:space="preserve">Waffenart 
1=Stagw 
2=57/03
3=90/Kar 
4=57/02 
</t>
        </r>
      </text>
    </comment>
    <comment ref="BD10" authorId="0" shapeId="0" xr:uid="{00000000-0006-0000-0100-000014000000}">
      <text>
        <r>
          <rPr>
            <b/>
            <sz val="16"/>
            <color indexed="81"/>
            <rFont val="Tahoma"/>
            <family val="2"/>
          </rPr>
          <t xml:space="preserve">Waffenart 
1=Stagw 
2=57/03
3=90/Kar 
4=57/02 
</t>
        </r>
      </text>
    </comment>
    <comment ref="BG10" authorId="0" shapeId="0" xr:uid="{00000000-0006-0000-0100-000015000000}">
      <text>
        <r>
          <rPr>
            <b/>
            <sz val="16"/>
            <color indexed="81"/>
            <rFont val="Tahoma"/>
            <family val="2"/>
          </rPr>
          <t xml:space="preserve">Waffenart 
1=Stagw 
2=57/03
3=90/Kar 
4=57/02 
</t>
        </r>
      </text>
    </comment>
    <comment ref="BJ10" authorId="0" shapeId="0" xr:uid="{00000000-0006-0000-0100-000016000000}">
      <text>
        <r>
          <rPr>
            <b/>
            <sz val="16"/>
            <color indexed="81"/>
            <rFont val="Tahoma"/>
            <family val="2"/>
          </rPr>
          <t xml:space="preserve">Waffenart 
1=Stagw 
2=57/03
3=90/Kar 
4=57/02 
</t>
        </r>
      </text>
    </comment>
    <comment ref="I37" authorId="0" shapeId="0" xr:uid="{00000000-0006-0000-0100-000017000000}">
      <text>
        <r>
          <rPr>
            <b/>
            <sz val="20"/>
            <color indexed="81"/>
            <rFont val="Tahoma"/>
            <family val="2"/>
          </rPr>
          <t>Schiessanlass</t>
        </r>
      </text>
    </comment>
    <comment ref="L37" authorId="0" shapeId="0" xr:uid="{00000000-0006-0000-0100-000018000000}">
      <text>
        <r>
          <rPr>
            <b/>
            <sz val="20"/>
            <color indexed="81"/>
            <rFont val="Tahoma"/>
            <family val="2"/>
          </rPr>
          <t>Schiessanlass</t>
        </r>
      </text>
    </comment>
    <comment ref="O37" authorId="0" shapeId="0" xr:uid="{00000000-0006-0000-0100-000019000000}">
      <text>
        <r>
          <rPr>
            <b/>
            <sz val="20"/>
            <color indexed="81"/>
            <rFont val="Tahoma"/>
            <family val="2"/>
          </rPr>
          <t>Schiessanlass</t>
        </r>
      </text>
    </comment>
    <comment ref="R37" authorId="0" shapeId="0" xr:uid="{00000000-0006-0000-0100-00001A000000}">
      <text>
        <r>
          <rPr>
            <b/>
            <sz val="20"/>
            <color indexed="81"/>
            <rFont val="Tahoma"/>
            <family val="2"/>
          </rPr>
          <t>Schiessanlass</t>
        </r>
      </text>
    </comment>
    <comment ref="U37" authorId="0" shapeId="0" xr:uid="{00000000-0006-0000-0100-00001B000000}">
      <text>
        <r>
          <rPr>
            <b/>
            <sz val="20"/>
            <color indexed="81"/>
            <rFont val="Tahoma"/>
            <family val="2"/>
          </rPr>
          <t>Schiessanlass</t>
        </r>
      </text>
    </comment>
    <comment ref="X37" authorId="0" shapeId="0" xr:uid="{00000000-0006-0000-0100-00001C000000}">
      <text>
        <r>
          <rPr>
            <b/>
            <sz val="20"/>
            <color indexed="81"/>
            <rFont val="Tahoma"/>
            <family val="2"/>
          </rPr>
          <t>Schiessanlass</t>
        </r>
      </text>
    </comment>
    <comment ref="AA37" authorId="0" shapeId="0" xr:uid="{00000000-0006-0000-0100-00001D000000}">
      <text>
        <r>
          <rPr>
            <b/>
            <sz val="20"/>
            <color indexed="81"/>
            <rFont val="Tahoma"/>
            <family val="2"/>
          </rPr>
          <t>Schiessanlass</t>
        </r>
      </text>
    </comment>
    <comment ref="AD37" authorId="0" shapeId="0" xr:uid="{00000000-0006-0000-0100-00001E000000}">
      <text>
        <r>
          <rPr>
            <b/>
            <sz val="20"/>
            <color indexed="81"/>
            <rFont val="Tahoma"/>
            <family val="2"/>
          </rPr>
          <t>Schiessanlass</t>
        </r>
      </text>
    </comment>
    <comment ref="AG37" authorId="0" shapeId="0" xr:uid="{00000000-0006-0000-0100-00001F000000}">
      <text>
        <r>
          <rPr>
            <b/>
            <sz val="20"/>
            <color indexed="81"/>
            <rFont val="Tahoma"/>
            <family val="2"/>
          </rPr>
          <t>Schiessanlass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</author>
  </authors>
  <commentList>
    <comment ref="H34" authorId="0" shapeId="0" xr:uid="{00000000-0006-0000-0200-000001000000}">
      <text>
        <r>
          <rPr>
            <b/>
            <sz val="20"/>
            <color indexed="81"/>
            <rFont val="Tahoma"/>
            <family val="2"/>
          </rPr>
          <t>Schiessanlass</t>
        </r>
      </text>
    </comment>
    <comment ref="I34" authorId="0" shapeId="0" xr:uid="{00000000-0006-0000-0200-000002000000}">
      <text>
        <r>
          <rPr>
            <b/>
            <sz val="20"/>
            <color indexed="81"/>
            <rFont val="Tahoma"/>
            <family val="2"/>
          </rPr>
          <t>Schiessanlass</t>
        </r>
      </text>
    </comment>
    <comment ref="J34" authorId="0" shapeId="0" xr:uid="{00000000-0006-0000-0200-000003000000}">
      <text>
        <r>
          <rPr>
            <b/>
            <sz val="20"/>
            <color indexed="81"/>
            <rFont val="Tahoma"/>
            <family val="2"/>
          </rPr>
          <t>Schiessanlass</t>
        </r>
      </text>
    </comment>
    <comment ref="K34" authorId="0" shapeId="0" xr:uid="{00000000-0006-0000-0200-000004000000}">
      <text>
        <r>
          <rPr>
            <b/>
            <sz val="20"/>
            <color indexed="81"/>
            <rFont val="Tahoma"/>
            <family val="2"/>
          </rPr>
          <t>Schiessanlass</t>
        </r>
      </text>
    </comment>
    <comment ref="L34" authorId="0" shapeId="0" xr:uid="{00000000-0006-0000-0200-000005000000}">
      <text>
        <r>
          <rPr>
            <b/>
            <sz val="20"/>
            <color indexed="81"/>
            <rFont val="Tahoma"/>
            <family val="2"/>
          </rPr>
          <t>Schiessanlass</t>
        </r>
      </text>
    </comment>
    <comment ref="M34" authorId="0" shapeId="0" xr:uid="{00000000-0006-0000-0200-000006000000}">
      <text>
        <r>
          <rPr>
            <b/>
            <sz val="20"/>
            <color indexed="81"/>
            <rFont val="Tahoma"/>
            <family val="2"/>
          </rPr>
          <t>Schiessanlass</t>
        </r>
      </text>
    </comment>
    <comment ref="N34" authorId="0" shapeId="0" xr:uid="{00000000-0006-0000-0200-000007000000}">
      <text>
        <r>
          <rPr>
            <b/>
            <sz val="20"/>
            <color indexed="81"/>
            <rFont val="Tahoma"/>
            <family val="2"/>
          </rPr>
          <t>Schiessanlass</t>
        </r>
      </text>
    </comment>
    <comment ref="O34" authorId="0" shapeId="0" xr:uid="{00000000-0006-0000-0200-000008000000}">
      <text>
        <r>
          <rPr>
            <b/>
            <sz val="20"/>
            <color indexed="81"/>
            <rFont val="Tahoma"/>
            <family val="2"/>
          </rPr>
          <t>Schiessanlass</t>
        </r>
      </text>
    </comment>
    <comment ref="P34" authorId="0" shapeId="0" xr:uid="{00000000-0006-0000-0200-000009000000}">
      <text>
        <r>
          <rPr>
            <b/>
            <sz val="20"/>
            <color indexed="81"/>
            <rFont val="Tahoma"/>
            <family val="2"/>
          </rPr>
          <t>Schiessanlass</t>
        </r>
      </text>
    </comment>
  </commentList>
</comments>
</file>

<file path=xl/sharedStrings.xml><?xml version="1.0" encoding="utf-8"?>
<sst xmlns="http://schemas.openxmlformats.org/spreadsheetml/2006/main" count="631" uniqueCount="233">
  <si>
    <t>57/02</t>
  </si>
  <si>
    <t xml:space="preserve"> Ruflin Felix</t>
  </si>
  <si>
    <t xml:space="preserve"> Gisiger Alfons</t>
  </si>
  <si>
    <t xml:space="preserve"> Kalt Kurt</t>
  </si>
  <si>
    <t xml:space="preserve"> Matthis Romy</t>
  </si>
  <si>
    <t xml:space="preserve"> Eugster Josef</t>
  </si>
  <si>
    <t xml:space="preserve"> Buser Marcel</t>
  </si>
  <si>
    <t xml:space="preserve"> Leubin Othmar</t>
  </si>
  <si>
    <t xml:space="preserve"> Stocker Georg</t>
  </si>
  <si>
    <t xml:space="preserve"> Krätz Ruedi</t>
  </si>
  <si>
    <t xml:space="preserve"> Dinkel Bruno</t>
  </si>
  <si>
    <t xml:space="preserve"> Ries Benjamin</t>
  </si>
  <si>
    <t xml:space="preserve"> Karaboyun  Murat</t>
  </si>
  <si>
    <t xml:space="preserve"> Bhend  Hanspeter</t>
  </si>
  <si>
    <t xml:space="preserve"> Elmiger Jan</t>
  </si>
  <si>
    <t>Maximum</t>
  </si>
  <si>
    <t>Pt.</t>
  </si>
  <si>
    <t>Schiessanlässe</t>
  </si>
  <si>
    <t>Feldschiessen</t>
  </si>
  <si>
    <t>%</t>
  </si>
  <si>
    <t>90er/Kar.</t>
  </si>
  <si>
    <t>57/03</t>
  </si>
  <si>
    <t xml:space="preserve"> </t>
  </si>
  <si>
    <t>Eichwaldschiessen</t>
  </si>
  <si>
    <t>Stdg.</t>
  </si>
  <si>
    <t xml:space="preserve"> Tabiadon Claudio</t>
  </si>
  <si>
    <t xml:space="preserve"> Buser Sven</t>
  </si>
  <si>
    <t xml:space="preserve"> Dornbierer Caroline</t>
  </si>
  <si>
    <t>JM im Folgejahr anpassen</t>
  </si>
  <si>
    <t>Speichern</t>
  </si>
  <si>
    <t>Rang</t>
  </si>
  <si>
    <t>Anz. Zählresultate</t>
  </si>
  <si>
    <t>Cup oder Endschiessen</t>
  </si>
  <si>
    <t>Grenzschutzschiessen</t>
  </si>
  <si>
    <t>Sparbligschiessen</t>
  </si>
  <si>
    <t xml:space="preserve"> AA</t>
  </si>
  <si>
    <t>Totalsumme</t>
  </si>
  <si>
    <t>Anzahl Schiessen</t>
  </si>
  <si>
    <t>Anzahl zählende Schiessen</t>
  </si>
  <si>
    <t>Zählende Schiessen</t>
  </si>
  <si>
    <t>AN 36</t>
  </si>
  <si>
    <t>AN 37</t>
  </si>
  <si>
    <t>AN 38</t>
  </si>
  <si>
    <t>AN 39</t>
  </si>
  <si>
    <t>AN 40</t>
  </si>
  <si>
    <t>AN 41</t>
  </si>
  <si>
    <t>AN 42</t>
  </si>
  <si>
    <t>AN 43</t>
  </si>
  <si>
    <t>AN 44</t>
  </si>
  <si>
    <t>AN 45</t>
  </si>
  <si>
    <t>AN 46</t>
  </si>
  <si>
    <t>AN 47</t>
  </si>
  <si>
    <t>AN 48</t>
  </si>
  <si>
    <t>Total aller Schiessen in  %</t>
  </si>
  <si>
    <t xml:space="preserve">Total aller PUNKTE </t>
  </si>
  <si>
    <t>Obligatorisch</t>
  </si>
  <si>
    <t>Frickerbergschiessen</t>
  </si>
  <si>
    <t>Ob.frickt.Verb.Schiessen</t>
  </si>
  <si>
    <t>Bezirksverbandschiessen</t>
  </si>
  <si>
    <t>Kant. Schützenfest</t>
  </si>
  <si>
    <t xml:space="preserve"> AAA</t>
  </si>
  <si>
    <t>Auf "4. Anzahl zählende Schiessen", richtige Zahl drücken</t>
  </si>
  <si>
    <t>Auf blauen Knopf  "6. Sortiert Resultate" drücken</t>
  </si>
  <si>
    <t>alte JM öffnen und unter neuem Jahr abspeichern  (F12),  Jahreszahl im Blatt ändert Automatisch</t>
  </si>
  <si>
    <t xml:space="preserve"> Alphabetisch</t>
  </si>
  <si>
    <t>Es springt auf das Blatt "Auswertung" es werden nur die Prozente kopiert, warten bis Cursor auf B34 steht</t>
  </si>
  <si>
    <r>
      <t xml:space="preserve">5. Bei 12 Anlässen Spalte </t>
    </r>
    <r>
      <rPr>
        <b/>
        <sz val="12"/>
        <color theme="1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 xml:space="preserve"> bis </t>
    </r>
    <r>
      <rPr>
        <b/>
        <sz val="12"/>
        <color theme="1"/>
        <rFont val="Calibri"/>
        <family val="2"/>
        <scheme val="minor"/>
      </rPr>
      <t>Y</t>
    </r>
    <r>
      <rPr>
        <sz val="12"/>
        <color theme="1"/>
        <rFont val="Calibri"/>
        <family val="2"/>
        <scheme val="minor"/>
      </rPr>
      <t xml:space="preserve"> markieren und ausblenden, rechte Maustaste drücken, auf Ausblenden, dann</t>
    </r>
  </si>
  <si>
    <t>W</t>
  </si>
  <si>
    <t>Einz.Gruppensch.</t>
  </si>
  <si>
    <t>Habsburgerschiessen</t>
  </si>
  <si>
    <t>Schiessen zählen:</t>
  </si>
  <si>
    <t>T</t>
  </si>
  <si>
    <t>Q</t>
  </si>
  <si>
    <t>N</t>
  </si>
  <si>
    <t>H</t>
  </si>
  <si>
    <t>K</t>
  </si>
  <si>
    <t>Z</t>
  </si>
  <si>
    <t>AC</t>
  </si>
  <si>
    <t>AF</t>
  </si>
  <si>
    <t>AI</t>
  </si>
  <si>
    <t>AL</t>
  </si>
  <si>
    <t>AO</t>
  </si>
  <si>
    <t>AU</t>
  </si>
  <si>
    <t>AR</t>
  </si>
  <si>
    <t>AX</t>
  </si>
  <si>
    <t>BA</t>
  </si>
  <si>
    <t>BD</t>
  </si>
  <si>
    <t>BG</t>
  </si>
  <si>
    <t>BJ</t>
  </si>
  <si>
    <t>Tabelle für Sverweise</t>
  </si>
  <si>
    <t>Umrechnungstabelle Gewehre 300 m</t>
  </si>
  <si>
    <t>72er Feldschiessen</t>
  </si>
  <si>
    <t>100er Stich</t>
  </si>
  <si>
    <t>40er Eichwald</t>
  </si>
  <si>
    <t>60er Bezirksverband</t>
  </si>
  <si>
    <t>200/150  EWS</t>
  </si>
  <si>
    <t/>
  </si>
  <si>
    <t>85er Obligatorisch</t>
  </si>
  <si>
    <t xml:space="preserve"> Ackermann adrian</t>
  </si>
  <si>
    <t xml:space="preserve"> Acki</t>
  </si>
  <si>
    <r>
      <t xml:space="preserve">   In Kolonne </t>
    </r>
    <r>
      <rPr>
        <b/>
        <sz val="12"/>
        <color theme="1"/>
        <rFont val="Calibri"/>
        <family val="2"/>
        <scheme val="minor"/>
      </rPr>
      <t>AA</t>
    </r>
    <r>
      <rPr>
        <sz val="12"/>
        <color theme="1"/>
        <rFont val="Calibri"/>
        <family val="2"/>
        <scheme val="minor"/>
      </rPr>
      <t xml:space="preserve">  Zellen mit  </t>
    </r>
    <r>
      <rPr>
        <b/>
        <sz val="12"/>
        <color theme="1"/>
        <rFont val="Calibri"/>
        <family val="2"/>
        <scheme val="minor"/>
      </rPr>
      <t>#ZAHL!</t>
    </r>
    <r>
      <rPr>
        <sz val="12"/>
        <color theme="1"/>
        <rFont val="Calibri"/>
        <family val="2"/>
        <scheme val="minor"/>
      </rPr>
      <t xml:space="preserve">  Löschen,  diese Schützen mit   </t>
    </r>
    <r>
      <rPr>
        <b/>
        <sz val="12"/>
        <color theme="1"/>
        <rFont val="Calibri"/>
        <family val="2"/>
        <scheme val="minor"/>
      </rPr>
      <t>#Zahl!</t>
    </r>
    <r>
      <rPr>
        <sz val="12"/>
        <color theme="1"/>
        <rFont val="Calibri"/>
        <family val="2"/>
        <scheme val="minor"/>
      </rPr>
      <t xml:space="preserve">   haben zu wenige Schiessen besucht,</t>
    </r>
  </si>
  <si>
    <t xml:space="preserve">   erst dann erscheint die Rangreihenfolge ! </t>
  </si>
  <si>
    <t xml:space="preserve">( Von B34 an den zu druckenden Bereich markieren, auf "Druckbereich festlegen" gehen,  </t>
  </si>
  <si>
    <t xml:space="preserve">auf Seitenansicht, wenn io ausdrücken, ist normal voreingestellt !  sonst Tel. oder SMS 079 737'51'65 an mich )  </t>
  </si>
  <si>
    <t>p</t>
  </si>
  <si>
    <t>V_18</t>
  </si>
  <si>
    <t>V_19</t>
  </si>
  <si>
    <t>V_20</t>
  </si>
  <si>
    <t>V_21</t>
  </si>
  <si>
    <t>V_22</t>
  </si>
  <si>
    <t>V_23</t>
  </si>
  <si>
    <t>V_24</t>
  </si>
  <si>
    <t>V_25</t>
  </si>
  <si>
    <t>V_26</t>
  </si>
  <si>
    <t>V_27</t>
  </si>
  <si>
    <t>V_28</t>
  </si>
  <si>
    <t>V_29</t>
  </si>
  <si>
    <t>V_30</t>
  </si>
  <si>
    <t>fertig, 10-18 Schiessen, 7-16 zählende Schiessen, Automatisches ausfüllen der % vom Max. bis auf ca. 50% runter</t>
  </si>
  <si>
    <t>mit Tabellen Sverweis</t>
  </si>
  <si>
    <t>mit allen Tabellen Sverweis</t>
  </si>
  <si>
    <t>Versionstabelle eingefügt,</t>
  </si>
  <si>
    <t>pe</t>
  </si>
  <si>
    <t>ohne sichtbare Tabellen,  Blatt geschützt, Spalten W_Art auf 2 bei allen Anlässen</t>
  </si>
  <si>
    <t xml:space="preserve">1=Standard,  2=Stgw57/03,  3=Kar.+90er,   4=Stgw57/02 </t>
  </si>
  <si>
    <t>V_8</t>
  </si>
  <si>
    <t>V_9</t>
  </si>
  <si>
    <t>V_10</t>
  </si>
  <si>
    <t>V_11</t>
  </si>
  <si>
    <t>V_12</t>
  </si>
  <si>
    <t>V_13</t>
  </si>
  <si>
    <t>V_14</t>
  </si>
  <si>
    <t>V_15</t>
  </si>
  <si>
    <t>V_16</t>
  </si>
  <si>
    <t>V_17</t>
  </si>
  <si>
    <t>mit 2 Blätter, Eingabe und Auswertung</t>
  </si>
  <si>
    <t>mit allen Tabellen Sverweis und Verknüpfungen, Anleitung aktualisiert</t>
  </si>
  <si>
    <t>mit Waf_Art Spalten</t>
  </si>
  <si>
    <t>neu zusammenzählen, Punkte und % sep.</t>
  </si>
  <si>
    <t>Zählen von % geht nicht mehr, da Formeln enthalten sind</t>
  </si>
  <si>
    <t>mit 18 schiessen, 2 res.</t>
  </si>
  <si>
    <t>V_31</t>
  </si>
  <si>
    <t>V_32</t>
  </si>
  <si>
    <t>V_33</t>
  </si>
  <si>
    <t>V_34</t>
  </si>
  <si>
    <t>V_35</t>
  </si>
  <si>
    <t>V_36</t>
  </si>
  <si>
    <t>V_37</t>
  </si>
  <si>
    <t>V_38</t>
  </si>
  <si>
    <t>V_39</t>
  </si>
  <si>
    <t>V_40</t>
  </si>
  <si>
    <t>V_41</t>
  </si>
  <si>
    <t>V_42</t>
  </si>
  <si>
    <t>V_43</t>
  </si>
  <si>
    <t>V_44</t>
  </si>
  <si>
    <t>V_45</t>
  </si>
  <si>
    <t>V_46</t>
  </si>
  <si>
    <t>V_47</t>
  </si>
  <si>
    <t>V_48</t>
  </si>
  <si>
    <t>V_49</t>
  </si>
  <si>
    <t>V_50</t>
  </si>
  <si>
    <t>V_51</t>
  </si>
  <si>
    <t>V_52</t>
  </si>
  <si>
    <t>V_53</t>
  </si>
  <si>
    <t>V_54</t>
  </si>
  <si>
    <t>V_55</t>
  </si>
  <si>
    <t>V_56</t>
  </si>
  <si>
    <t>V_57</t>
  </si>
  <si>
    <t>V_58</t>
  </si>
  <si>
    <t>V_59</t>
  </si>
  <si>
    <t>V_60</t>
  </si>
  <si>
    <t>V_61</t>
  </si>
  <si>
    <t>V_62</t>
  </si>
  <si>
    <t>V_63</t>
  </si>
  <si>
    <t>IKII</t>
  </si>
  <si>
    <t>phs</t>
  </si>
  <si>
    <t>Weiterentw. Von V26 ohne Verweis, Gelb kann geändert werden</t>
  </si>
  <si>
    <t>Neu: Punkte und % zusammen in Auswertung übernehmen.   ""Geht nicht, da auf einer  Linie!!</t>
  </si>
  <si>
    <t>Braucht nur ein Blatt, Auswertung: Streichresultate von Hand löschen! Aut.Ranganzeige und sortierung unter und ende Jahr</t>
  </si>
  <si>
    <t xml:space="preserve"> Zellen gesperrt</t>
  </si>
  <si>
    <t>Tabellen bis nach Eins runter erweitert, Blatt gesperrt</t>
  </si>
  <si>
    <t>Formeln dafür angepasst</t>
  </si>
  <si>
    <t>mit macro aber nur 1.Anlass</t>
  </si>
  <si>
    <t>neu ohne Makro für Resultate, nur Formeln</t>
  </si>
  <si>
    <t>neu ohne Makro für Resultate, nur Formeln alle 19 Anlässe</t>
  </si>
  <si>
    <t>gespeichert bis V46</t>
  </si>
  <si>
    <t>Zähle Anzahl der Schiessen</t>
  </si>
  <si>
    <t>Summe aller %</t>
  </si>
  <si>
    <t>Anzahl der Grösten % Zahlen</t>
  </si>
  <si>
    <t>4 - 13 Aktiv</t>
  </si>
  <si>
    <r>
      <rPr>
        <b/>
        <sz val="14"/>
        <color theme="1"/>
        <rFont val="Symbol"/>
        <family val="1"/>
        <charset val="2"/>
      </rPr>
      <t>Æ</t>
    </r>
    <r>
      <rPr>
        <sz val="11"/>
        <color theme="1"/>
        <rFont val="Symbol"/>
        <family val="1"/>
        <charset val="2"/>
      </rPr>
      <t xml:space="preserve">   </t>
    </r>
    <r>
      <rPr>
        <sz val="11"/>
        <color theme="1"/>
        <rFont val="Arial"/>
        <family val="2"/>
      </rPr>
      <t>aller Schiessen in %</t>
    </r>
  </si>
  <si>
    <t xml:space="preserve"> RANGLISTE</t>
  </si>
  <si>
    <t>Zur Jahresmeisterschaft zählen die besten</t>
  </si>
  <si>
    <t>Schiessen</t>
  </si>
  <si>
    <t>Schreibgeschützt</t>
  </si>
  <si>
    <t>listet Alle Prozentzahlen von RL</t>
  </si>
  <si>
    <t xml:space="preserve"> Res.</t>
  </si>
  <si>
    <t>frei</t>
  </si>
  <si>
    <r>
      <t xml:space="preserve">An Blattnamen "Anleitung" und "Eiken" nichts ändern,  </t>
    </r>
    <r>
      <rPr>
        <sz val="12"/>
        <color theme="1"/>
        <rFont val="Calibri"/>
        <family val="2"/>
        <scheme val="minor"/>
      </rPr>
      <t>neue Tabellen können hinzugefügt werden, aber sollten nicht.</t>
    </r>
  </si>
  <si>
    <r>
      <t>Auf "</t>
    </r>
    <r>
      <rPr>
        <b/>
        <sz val="12"/>
        <color rgb="FF92D050"/>
        <rFont val="Calibri"/>
        <family val="2"/>
        <scheme val="minor"/>
      </rPr>
      <t>Anzahl zählende Schiessen</t>
    </r>
    <r>
      <rPr>
        <sz val="12"/>
        <color theme="1"/>
        <rFont val="Calibri"/>
        <family val="2"/>
        <scheme val="minor"/>
      </rPr>
      <t>"  richtige Zahl drücken,  wird auch unten rechts der Tabelle angezeigt</t>
    </r>
  </si>
  <si>
    <t xml:space="preserve"> !  sonst Tel. oder SMS 079 737'51'65 an mich :-)  </t>
  </si>
  <si>
    <r>
      <t xml:space="preserve"> In den Gelben Zellen  Neue Schützen-Namen eingeben, mit </t>
    </r>
    <r>
      <rPr>
        <b/>
        <sz val="12"/>
        <color theme="1"/>
        <rFont val="Calibri"/>
        <family val="2"/>
        <scheme val="minor"/>
      </rPr>
      <t>einem Leerschlag</t>
    </r>
    <r>
      <rPr>
        <sz val="12"/>
        <color theme="1"/>
        <rFont val="Calibri"/>
        <family val="2"/>
        <scheme val="minor"/>
      </rPr>
      <t xml:space="preserve"> anfangen, </t>
    </r>
  </si>
  <si>
    <r>
      <t>Auf "</t>
    </r>
    <r>
      <rPr>
        <b/>
        <sz val="12"/>
        <color theme="3"/>
        <rFont val="Calibri"/>
        <family val="2"/>
        <scheme val="minor"/>
      </rPr>
      <t>1. Anlässe eingeben</t>
    </r>
    <r>
      <rPr>
        <sz val="12"/>
        <color theme="1"/>
        <rFont val="Calibri"/>
        <family val="2"/>
        <scheme val="minor"/>
      </rPr>
      <t xml:space="preserve">" drücken;   alle 19 Schiessanlässe gehen auf.   // Gleichzeitig werden die </t>
    </r>
    <r>
      <rPr>
        <b/>
        <sz val="12"/>
        <color theme="1"/>
        <rFont val="Calibri"/>
        <family val="2"/>
        <scheme val="minor"/>
      </rPr>
      <t>Schützen-Namen</t>
    </r>
    <r>
      <rPr>
        <sz val="12"/>
        <color theme="1"/>
        <rFont val="Calibri"/>
        <family val="2"/>
        <scheme val="minor"/>
      </rPr>
      <t xml:space="preserve"> Alphabetisch sortiert</t>
    </r>
  </si>
  <si>
    <r>
      <t xml:space="preserve">Anlässe über dem </t>
    </r>
    <r>
      <rPr>
        <b/>
        <sz val="14"/>
        <color theme="1"/>
        <rFont val="Calibri"/>
        <family val="2"/>
        <scheme val="minor"/>
      </rPr>
      <t>%</t>
    </r>
    <r>
      <rPr>
        <sz val="12"/>
        <color theme="1"/>
        <rFont val="Calibri"/>
        <family val="2"/>
        <scheme val="minor"/>
      </rPr>
      <t xml:space="preserve"> Zeichen eingegeben,   max. Punktzahlen </t>
    </r>
    <r>
      <rPr>
        <b/>
        <sz val="12"/>
        <color theme="1"/>
        <rFont val="Calibri"/>
        <family val="2"/>
        <scheme val="minor"/>
      </rPr>
      <t>müssen jetzt</t>
    </r>
    <r>
      <rPr>
        <sz val="12"/>
        <color theme="1"/>
        <rFont val="Calibri"/>
        <family val="2"/>
        <scheme val="minor"/>
      </rPr>
      <t xml:space="preserve"> eingegeben oder Kontr. werden. </t>
    </r>
  </si>
  <si>
    <t>EWS für Standard und Ordonanz als sep. Stich eingeben,   (150+200Pt.)</t>
  </si>
  <si>
    <r>
      <t>Auf "</t>
    </r>
    <r>
      <rPr>
        <b/>
        <sz val="11"/>
        <color rgb="FFFF0000"/>
        <rFont val="Calibri"/>
        <family val="2"/>
        <scheme val="minor"/>
      </rPr>
      <t>Resultate löschen</t>
    </r>
    <r>
      <rPr>
        <sz val="11"/>
        <color theme="1"/>
        <rFont val="Calibri"/>
        <family val="2"/>
        <scheme val="minor"/>
      </rPr>
      <t>"   löscht alle Resultate ohne Rückfrage</t>
    </r>
  </si>
  <si>
    <r>
      <t>Auf "Waffen</t>
    </r>
    <r>
      <rPr>
        <b/>
        <sz val="11"/>
        <color rgb="FFFF0000"/>
        <rFont val="Calibri"/>
        <family val="2"/>
        <scheme val="minor"/>
      </rPr>
      <t xml:space="preserve"> löschen</t>
    </r>
    <r>
      <rPr>
        <sz val="11"/>
        <color theme="1"/>
        <rFont val="Calibri"/>
        <family val="2"/>
        <scheme val="minor"/>
      </rPr>
      <t>"   löscht alle Waffen ohne Rückfrage</t>
    </r>
  </si>
  <si>
    <r>
      <t>Dann auf Feld "</t>
    </r>
    <r>
      <rPr>
        <b/>
        <sz val="12"/>
        <color rgb="FF0070C0"/>
        <rFont val="Calibri"/>
        <family val="2"/>
        <scheme val="minor"/>
      </rPr>
      <t>2.Anzahl Schiessanlässe für Anzeige</t>
    </r>
    <r>
      <rPr>
        <sz val="12"/>
        <color theme="1"/>
        <rFont val="Calibri"/>
        <family val="2"/>
        <scheme val="minor"/>
      </rPr>
      <t xml:space="preserve">", richtige Nummer drücken, ( zB. 13 ) </t>
    </r>
  </si>
  <si>
    <t>Alle Punkte und Gewehrart ( 1 - 4 )  eingeben,  FS+OP keine Standardgewehre</t>
  </si>
  <si>
    <r>
      <t>Die Rangreihenfolge wird laufend angezeigt, und kann mit "</t>
    </r>
    <r>
      <rPr>
        <b/>
        <sz val="12"/>
        <color theme="9" tint="-0.249977111117893"/>
        <rFont val="Calibri"/>
        <family val="2"/>
        <scheme val="minor"/>
      </rPr>
      <t>Sortiert unter dem Jahr</t>
    </r>
    <r>
      <rPr>
        <sz val="12"/>
        <color theme="1"/>
        <rFont val="Calibri"/>
        <family val="2"/>
        <scheme val="minor"/>
      </rPr>
      <t>" sortiert werden  //Ctrl+s</t>
    </r>
  </si>
  <si>
    <r>
      <t>Wenn ende Jahr alle eingegeben sind, auf  "</t>
    </r>
    <r>
      <rPr>
        <b/>
        <sz val="12"/>
        <color theme="9" tint="-0.249977111117893"/>
        <rFont val="Calibri"/>
        <family val="2"/>
        <scheme val="minor"/>
      </rPr>
      <t>Sortiert/Druckt Ende Jahr</t>
    </r>
    <r>
      <rPr>
        <sz val="12"/>
        <color theme="1"/>
        <rFont val="Calibri"/>
        <family val="2"/>
        <scheme val="minor"/>
      </rPr>
      <t>" drücken, Sortiert Schreibt Ränge auch nach links und druckt Blatt aus</t>
    </r>
  </si>
  <si>
    <t xml:space="preserve"> Mathis Romy</t>
  </si>
  <si>
    <t xml:space="preserve"> Gast Esther</t>
  </si>
  <si>
    <t>Sagemühlischiessen</t>
  </si>
  <si>
    <t xml:space="preserve"> Ilkic Thomas</t>
  </si>
  <si>
    <t xml:space="preserve"> Vogel Reto</t>
  </si>
  <si>
    <t xml:space="preserve"> Elmiger Lars</t>
  </si>
  <si>
    <t xml:space="preserve"> Senft Michael</t>
  </si>
  <si>
    <t xml:space="preserve"> Lingg Andrea</t>
  </si>
  <si>
    <t xml:space="preserve"> Schmid Dominik</t>
  </si>
  <si>
    <t xml:space="preserve"> Ries Hans</t>
  </si>
  <si>
    <t>Eidg. Feldschiessen</t>
  </si>
  <si>
    <t>Oblig. Bundesprogramm</t>
  </si>
  <si>
    <t>Einzel- &amp; Gruppenwettsch.</t>
  </si>
  <si>
    <t>Ob.frickt. Verb.Schiessen</t>
  </si>
  <si>
    <t>Frickbergschiessen</t>
  </si>
  <si>
    <t>Gheischiessen</t>
  </si>
  <si>
    <t>Fluhschiessen</t>
  </si>
  <si>
    <t xml:space="preserve"> Buser Dario </t>
  </si>
  <si>
    <t>2. Frickt. Winterschiessen</t>
  </si>
  <si>
    <t xml:space="preserve"> Kunz Peter</t>
  </si>
  <si>
    <t xml:space="preserve"> Elmiger Kai</t>
  </si>
  <si>
    <t xml:space="preserve"> Vogel Silas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</si>
</sst>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0.000"/>
    <numFmt numFmtId="165" formatCode="0.0"/>
    <numFmt numFmtId="166" formatCode="&quot;Höchsten&quot;\ ##\ &quot;Schiessen&quot;"/>
    <numFmt numFmtId="167" formatCode="&quot;Total aller&quot;\ ##\ &quot;Schiessen in Pt.&quot;"/>
    <numFmt numFmtId="168" formatCode="#,###&quot;.&quot;\ "/>
    <numFmt numFmtId="169" formatCode="##&quot;.&quot;"/>
    <numFmt numFmtId="170" formatCode="&quot;Total % aller&quot;\ ##\ &quot;Schiessen &quot;"/>
    <numFmt numFmtId="171" formatCode="yyyy"/>
    <numFmt numFmtId="172" formatCode="&quot;von&quot;\ ##\ "/>
    <numFmt numFmtId="173" formatCode="&quot;Höchsten&quot;\ \ ##\ \ &quot;Schiessen in %&quot;"/>
    <numFmt numFmtId="174" formatCode="&quot;Zur Jahresmeisterschaft zählen die höchsten&quot;\ ##\ &quot;Schiessen!&quot;"/>
    <numFmt numFmtId="175" formatCode="&quot;Zur Jahresmeisterschaft zählen die höchsten&quot;\ \ ##\ \ &quot;Schiessen!&quot;"/>
    <numFmt numFmtId="176" formatCode="&quot;Schnitt von&quot;\ ##\ &quot;Schiessen in %&quot;"/>
  </numFmts>
  <fonts count="6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rgb="FFFF0000"/>
      <name val="Calibri"/>
      <family val="2"/>
      <scheme val="minor"/>
    </font>
    <font>
      <sz val="6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indexed="81"/>
      <name val="Tahoma"/>
      <family val="2"/>
    </font>
    <font>
      <sz val="11"/>
      <color theme="1"/>
      <name val="Atlanta"/>
      <family val="2"/>
    </font>
    <font>
      <b/>
      <sz val="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b/>
      <sz val="16"/>
      <color indexed="81"/>
      <name val="Tahoma"/>
      <family val="2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2"/>
      <color theme="1"/>
      <name val="Arial"/>
      <family val="2"/>
    </font>
    <font>
      <b/>
      <sz val="26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0"/>
      <name val="Arial"/>
      <family val="2"/>
    </font>
    <font>
      <b/>
      <sz val="9"/>
      <color rgb="FFFF0000"/>
      <name val="Calibri"/>
      <family val="2"/>
      <scheme val="minor"/>
    </font>
    <font>
      <sz val="16"/>
      <color indexed="81"/>
      <name val="Tahoma"/>
      <family val="2"/>
    </font>
    <font>
      <sz val="12"/>
      <name val="Arial"/>
      <family val="2"/>
    </font>
    <font>
      <sz val="11"/>
      <color theme="1"/>
      <name val="Symbol"/>
      <family val="1"/>
      <charset val="2"/>
    </font>
    <font>
      <b/>
      <sz val="14"/>
      <color theme="1"/>
      <name val="Symbol"/>
      <family val="1"/>
      <charset val="2"/>
    </font>
    <font>
      <i/>
      <sz val="16"/>
      <color theme="1"/>
      <name val="Bodoni MT"/>
      <family val="1"/>
    </font>
    <font>
      <i/>
      <sz val="14"/>
      <color theme="1"/>
      <name val="Bodoni MT"/>
      <family val="1"/>
    </font>
    <font>
      <b/>
      <i/>
      <sz val="16"/>
      <color theme="1"/>
      <name val="Bodoni MT"/>
      <family val="1"/>
    </font>
    <font>
      <b/>
      <sz val="10"/>
      <color theme="0" tint="-0.14999847407452621"/>
      <name val="Calibri"/>
      <family val="2"/>
      <scheme val="minor"/>
    </font>
    <font>
      <sz val="11"/>
      <color theme="1"/>
      <name val="MS Sans Serif"/>
      <family val="2"/>
    </font>
    <font>
      <b/>
      <sz val="12"/>
      <color rgb="FF0070C0"/>
      <name val="Calibri"/>
      <family val="2"/>
      <scheme val="minor"/>
    </font>
    <font>
      <b/>
      <sz val="12"/>
      <color rgb="FF92D05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3" fillId="0" borderId="0"/>
    <xf numFmtId="0" fontId="4" fillId="0" borderId="0"/>
    <xf numFmtId="9" fontId="8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/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0" fillId="0" borderId="0" xfId="0" applyFont="1"/>
    <xf numFmtId="165" fontId="0" fillId="0" borderId="2" xfId="0" applyNumberFormat="1" applyBorder="1" applyAlignment="1">
      <alignment vertical="center"/>
    </xf>
    <xf numFmtId="0" fontId="0" fillId="0" borderId="0" xfId="0" applyFill="1" applyBorder="1" applyAlignment="1">
      <alignment horizontal="center"/>
    </xf>
    <xf numFmtId="164" fontId="15" fillId="4" borderId="0" xfId="5" applyNumberFormat="1" applyBorder="1" applyAlignment="1">
      <alignment horizontal="center"/>
    </xf>
    <xf numFmtId="0" fontId="15" fillId="4" borderId="0" xfId="5" applyBorder="1" applyAlignment="1">
      <alignment horizontal="center"/>
    </xf>
    <xf numFmtId="0" fontId="16" fillId="5" borderId="0" xfId="6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16" fillId="5" borderId="0" xfId="6" applyNumberFormat="1" applyBorder="1" applyAlignment="1">
      <alignment horizontal="center"/>
    </xf>
    <xf numFmtId="164" fontId="15" fillId="4" borderId="0" xfId="5" applyNumberFormat="1" applyAlignment="1">
      <alignment horizontal="center"/>
    </xf>
    <xf numFmtId="0" fontId="15" fillId="4" borderId="0" xfId="5" applyAlignment="1">
      <alignment horizontal="center"/>
    </xf>
    <xf numFmtId="0" fontId="16" fillId="5" borderId="0" xfId="6" applyAlignment="1">
      <alignment horizontal="center"/>
    </xf>
    <xf numFmtId="164" fontId="16" fillId="5" borderId="0" xfId="6" applyNumberFormat="1" applyAlignment="1">
      <alignment horizontal="center"/>
    </xf>
    <xf numFmtId="164" fontId="14" fillId="3" borderId="0" xfId="4" applyNumberFormat="1" applyAlignment="1">
      <alignment horizontal="center"/>
    </xf>
    <xf numFmtId="0" fontId="14" fillId="3" borderId="0" xfId="4" applyAlignment="1">
      <alignment horizontal="center"/>
    </xf>
    <xf numFmtId="164" fontId="14" fillId="3" borderId="0" xfId="4" applyNumberFormat="1" applyBorder="1" applyAlignment="1">
      <alignment horizontal="center" vertical="center"/>
    </xf>
    <xf numFmtId="0" fontId="19" fillId="0" borderId="0" xfId="0" applyFont="1"/>
    <xf numFmtId="164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65" fontId="5" fillId="0" borderId="8" xfId="0" applyNumberFormat="1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0" xfId="0" applyFont="1"/>
    <xf numFmtId="164" fontId="21" fillId="0" borderId="0" xfId="0" applyNumberFormat="1" applyFont="1"/>
    <xf numFmtId="165" fontId="21" fillId="0" borderId="0" xfId="0" applyNumberFormat="1" applyFont="1"/>
    <xf numFmtId="1" fontId="21" fillId="0" borderId="0" xfId="0" applyNumberFormat="1" applyFont="1"/>
    <xf numFmtId="1" fontId="21" fillId="0" borderId="0" xfId="0" applyNumberFormat="1" applyFont="1" applyAlignment="1">
      <alignment horizontal="center"/>
    </xf>
    <xf numFmtId="164" fontId="21" fillId="0" borderId="0" xfId="0" applyNumberFormat="1" applyFont="1" applyBorder="1"/>
    <xf numFmtId="1" fontId="21" fillId="0" borderId="0" xfId="0" applyNumberFormat="1" applyFont="1" applyBorder="1"/>
    <xf numFmtId="0" fontId="21" fillId="0" borderId="0" xfId="0" applyFont="1" applyBorder="1"/>
    <xf numFmtId="165" fontId="0" fillId="0" borderId="0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" fontId="19" fillId="0" borderId="0" xfId="0" applyNumberFormat="1" applyFont="1" applyAlignment="1">
      <alignment textRotation="90"/>
    </xf>
    <xf numFmtId="164" fontId="19" fillId="0" borderId="0" xfId="0" applyNumberFormat="1" applyFont="1" applyAlignment="1">
      <alignment horizontal="center" textRotation="90"/>
    </xf>
    <xf numFmtId="170" fontId="23" fillId="0" borderId="0" xfId="0" applyNumberFormat="1" applyFont="1" applyAlignment="1">
      <alignment horizontal="center" textRotation="90"/>
    </xf>
    <xf numFmtId="1" fontId="2" fillId="0" borderId="2" xfId="0" applyNumberFormat="1" applyFont="1" applyBorder="1" applyAlignment="1">
      <alignment horizontal="center"/>
    </xf>
    <xf numFmtId="164" fontId="24" fillId="0" borderId="0" xfId="0" applyNumberFormat="1" applyFont="1" applyAlignment="1">
      <alignment vertical="center"/>
    </xf>
    <xf numFmtId="164" fontId="21" fillId="0" borderId="0" xfId="0" applyNumberFormat="1" applyFont="1" applyAlignment="1">
      <alignment horizontal="center"/>
    </xf>
    <xf numFmtId="169" fontId="11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Alignment="1">
      <alignment horizontal="center" textRotation="90"/>
    </xf>
    <xf numFmtId="171" fontId="27" fillId="0" borderId="0" xfId="0" applyNumberFormat="1" applyFont="1" applyAlignment="1">
      <alignment horizontal="center" vertical="top"/>
    </xf>
    <xf numFmtId="164" fontId="21" fillId="0" borderId="2" xfId="0" applyNumberFormat="1" applyFont="1" applyBorder="1" applyAlignment="1">
      <alignment horizontal="right" vertical="center"/>
    </xf>
    <xf numFmtId="168" fontId="6" fillId="0" borderId="0" xfId="0" applyNumberFormat="1" applyFont="1"/>
    <xf numFmtId="0" fontId="6" fillId="0" borderId="0" xfId="0" applyFont="1"/>
    <xf numFmtId="0" fontId="6" fillId="0" borderId="0" xfId="0" applyFont="1" applyBorder="1" applyAlignment="1" applyProtection="1">
      <alignment horizontal="center" textRotation="90"/>
      <protection locked="0"/>
    </xf>
    <xf numFmtId="0" fontId="18" fillId="0" borderId="3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5" fontId="5" fillId="0" borderId="8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 vertical="center"/>
      <protection locked="0"/>
    </xf>
    <xf numFmtId="165" fontId="7" fillId="0" borderId="0" xfId="0" applyNumberFormat="1" applyFont="1" applyBorder="1" applyAlignment="1" applyProtection="1">
      <alignment horizontal="center" vertical="center"/>
      <protection locked="0"/>
    </xf>
    <xf numFmtId="165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/>
    <xf numFmtId="0" fontId="14" fillId="3" borderId="0" xfId="4" applyBorder="1" applyAlignment="1">
      <alignment horizontal="center"/>
    </xf>
    <xf numFmtId="0" fontId="36" fillId="5" borderId="0" xfId="6" applyFont="1" applyAlignment="1">
      <alignment horizontal="right"/>
    </xf>
    <xf numFmtId="0" fontId="35" fillId="3" borderId="0" xfId="4" applyFont="1" applyAlignment="1">
      <alignment horizontal="right"/>
    </xf>
    <xf numFmtId="0" fontId="0" fillId="0" borderId="16" xfId="0" applyBorder="1" applyAlignment="1">
      <alignment horizontal="center"/>
    </xf>
    <xf numFmtId="0" fontId="37" fillId="4" borderId="0" xfId="5" applyFont="1" applyAlignment="1">
      <alignment horizontal="right"/>
    </xf>
    <xf numFmtId="0" fontId="36" fillId="5" borderId="11" xfId="6" applyFont="1" applyBorder="1" applyAlignment="1">
      <alignment horizontal="right"/>
    </xf>
    <xf numFmtId="0" fontId="36" fillId="5" borderId="17" xfId="6" applyFont="1" applyBorder="1" applyAlignment="1">
      <alignment horizontal="center"/>
    </xf>
    <xf numFmtId="0" fontId="16" fillId="5" borderId="17" xfId="6" applyBorder="1" applyAlignment="1">
      <alignment horizontal="center"/>
    </xf>
    <xf numFmtId="164" fontId="16" fillId="5" borderId="12" xfId="6" applyNumberFormat="1" applyBorder="1" applyAlignment="1">
      <alignment horizontal="center"/>
    </xf>
    <xf numFmtId="0" fontId="36" fillId="5" borderId="15" xfId="6" applyFont="1" applyBorder="1" applyAlignment="1">
      <alignment horizontal="right"/>
    </xf>
    <xf numFmtId="0" fontId="36" fillId="5" borderId="0" xfId="6" applyFont="1" applyBorder="1" applyAlignment="1">
      <alignment horizontal="center"/>
    </xf>
    <xf numFmtId="0" fontId="16" fillId="5" borderId="16" xfId="6" applyBorder="1" applyAlignment="1">
      <alignment horizontal="center"/>
    </xf>
    <xf numFmtId="164" fontId="16" fillId="5" borderId="16" xfId="6" applyNumberFormat="1" applyBorder="1" applyAlignment="1">
      <alignment horizontal="center"/>
    </xf>
    <xf numFmtId="0" fontId="36" fillId="5" borderId="13" xfId="6" applyFont="1" applyBorder="1" applyAlignment="1">
      <alignment horizontal="right"/>
    </xf>
    <xf numFmtId="0" fontId="36" fillId="5" borderId="18" xfId="6" applyFont="1" applyBorder="1" applyAlignment="1">
      <alignment horizontal="center"/>
    </xf>
    <xf numFmtId="0" fontId="16" fillId="5" borderId="18" xfId="6" applyBorder="1" applyAlignment="1">
      <alignment horizontal="center"/>
    </xf>
    <xf numFmtId="0" fontId="16" fillId="5" borderId="14" xfId="6" applyBorder="1" applyAlignment="1">
      <alignment horizontal="center"/>
    </xf>
    <xf numFmtId="0" fontId="37" fillId="4" borderId="11" xfId="5" applyFont="1" applyBorder="1" applyAlignment="1">
      <alignment horizontal="right"/>
    </xf>
    <xf numFmtId="0" fontId="37" fillId="4" borderId="17" xfId="5" applyFont="1" applyBorder="1" applyAlignment="1">
      <alignment horizontal="center"/>
    </xf>
    <xf numFmtId="0" fontId="15" fillId="4" borderId="17" xfId="5" applyBorder="1" applyAlignment="1">
      <alignment horizontal="center"/>
    </xf>
    <xf numFmtId="164" fontId="15" fillId="4" borderId="12" xfId="5" applyNumberFormat="1" applyBorder="1" applyAlignment="1">
      <alignment horizontal="center"/>
    </xf>
    <xf numFmtId="0" fontId="37" fillId="4" borderId="15" xfId="5" applyFont="1" applyBorder="1" applyAlignment="1">
      <alignment horizontal="right"/>
    </xf>
    <xf numFmtId="0" fontId="37" fillId="4" borderId="0" xfId="5" applyFont="1" applyBorder="1" applyAlignment="1">
      <alignment horizontal="center"/>
    </xf>
    <xf numFmtId="164" fontId="15" fillId="4" borderId="16" xfId="5" applyNumberFormat="1" applyBorder="1" applyAlignment="1">
      <alignment horizontal="center"/>
    </xf>
    <xf numFmtId="0" fontId="37" fillId="4" borderId="13" xfId="5" applyFont="1" applyBorder="1" applyAlignment="1">
      <alignment horizontal="right"/>
    </xf>
    <xf numFmtId="0" fontId="37" fillId="4" borderId="18" xfId="5" applyFont="1" applyBorder="1" applyAlignment="1">
      <alignment horizontal="center"/>
    </xf>
    <xf numFmtId="0" fontId="15" fillId="4" borderId="18" xfId="5" applyBorder="1" applyAlignment="1">
      <alignment horizontal="center"/>
    </xf>
    <xf numFmtId="164" fontId="15" fillId="4" borderId="14" xfId="5" applyNumberFormat="1" applyBorder="1" applyAlignment="1">
      <alignment horizontal="center"/>
    </xf>
    <xf numFmtId="0" fontId="29" fillId="0" borderId="11" xfId="5" applyFont="1" applyFill="1" applyBorder="1" applyAlignment="1">
      <alignment horizontal="right"/>
    </xf>
    <xf numFmtId="0" fontId="29" fillId="0" borderId="17" xfId="5" applyFont="1" applyFill="1" applyBorder="1" applyAlignment="1">
      <alignment horizontal="center"/>
    </xf>
    <xf numFmtId="0" fontId="33" fillId="0" borderId="17" xfId="5" applyFon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29" fillId="0" borderId="15" xfId="5" applyFont="1" applyFill="1" applyBorder="1" applyAlignment="1">
      <alignment horizontal="right"/>
    </xf>
    <xf numFmtId="0" fontId="29" fillId="0" borderId="0" xfId="5" applyFont="1" applyFill="1" applyBorder="1" applyAlignment="1">
      <alignment horizontal="center"/>
    </xf>
    <xf numFmtId="0" fontId="33" fillId="0" borderId="0" xfId="5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29" fillId="0" borderId="18" xfId="5" applyFont="1" applyFill="1" applyBorder="1" applyAlignment="1">
      <alignment horizontal="center"/>
    </xf>
    <xf numFmtId="0" fontId="33" fillId="0" borderId="18" xfId="5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7" fillId="0" borderId="0" xfId="0" applyNumberFormat="1" applyFont="1" applyAlignment="1">
      <alignment horizontal="right"/>
    </xf>
    <xf numFmtId="1" fontId="7" fillId="0" borderId="11" xfId="0" applyNumberFormat="1" applyFont="1" applyBorder="1" applyAlignment="1">
      <alignment horizontal="right"/>
    </xf>
    <xf numFmtId="1" fontId="7" fillId="0" borderId="17" xfId="0" applyNumberFormat="1" applyFont="1" applyBorder="1" applyAlignment="1">
      <alignment horizontal="right"/>
    </xf>
    <xf numFmtId="1" fontId="0" fillId="0" borderId="17" xfId="0" applyNumberFormat="1" applyBorder="1" applyAlignment="1">
      <alignment horizontal="center"/>
    </xf>
    <xf numFmtId="1" fontId="7" fillId="0" borderId="15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" fontId="7" fillId="0" borderId="13" xfId="0" applyNumberFormat="1" applyFont="1" applyBorder="1" applyAlignment="1">
      <alignment horizontal="right"/>
    </xf>
    <xf numFmtId="1" fontId="7" fillId="0" borderId="18" xfId="0" applyNumberFormat="1" applyFont="1" applyBorder="1" applyAlignment="1">
      <alignment horizontal="right"/>
    </xf>
    <xf numFmtId="1" fontId="0" fillId="0" borderId="18" xfId="0" applyNumberFormat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0" fontId="37" fillId="4" borderId="17" xfId="5" applyFont="1" applyBorder="1" applyAlignment="1">
      <alignment horizontal="right"/>
    </xf>
    <xf numFmtId="0" fontId="37" fillId="4" borderId="0" xfId="5" applyFont="1" applyBorder="1" applyAlignment="1">
      <alignment horizontal="right"/>
    </xf>
    <xf numFmtId="0" fontId="37" fillId="4" borderId="18" xfId="5" applyFont="1" applyBorder="1" applyAlignment="1">
      <alignment horizontal="right"/>
    </xf>
    <xf numFmtId="0" fontId="36" fillId="5" borderId="17" xfId="6" applyFont="1" applyBorder="1" applyAlignment="1">
      <alignment horizontal="right"/>
    </xf>
    <xf numFmtId="0" fontId="36" fillId="5" borderId="0" xfId="6" applyFont="1" applyBorder="1" applyAlignment="1">
      <alignment horizontal="right"/>
    </xf>
    <xf numFmtId="0" fontId="36" fillId="5" borderId="18" xfId="6" applyFont="1" applyBorder="1" applyAlignment="1">
      <alignment horizontal="right"/>
    </xf>
    <xf numFmtId="164" fontId="16" fillId="5" borderId="14" xfId="6" applyNumberFormat="1" applyBorder="1" applyAlignment="1">
      <alignment horizontal="center"/>
    </xf>
    <xf numFmtId="0" fontId="35" fillId="3" borderId="11" xfId="4" applyFont="1" applyBorder="1" applyAlignment="1">
      <alignment horizontal="right"/>
    </xf>
    <xf numFmtId="0" fontId="35" fillId="3" borderId="17" xfId="4" applyFont="1" applyBorder="1" applyAlignment="1">
      <alignment horizontal="right"/>
    </xf>
    <xf numFmtId="0" fontId="14" fillId="3" borderId="17" xfId="4" applyBorder="1" applyAlignment="1">
      <alignment horizontal="center"/>
    </xf>
    <xf numFmtId="164" fontId="14" fillId="3" borderId="12" xfId="4" applyNumberFormat="1" applyBorder="1" applyAlignment="1">
      <alignment horizontal="center"/>
    </xf>
    <xf numFmtId="0" fontId="35" fillId="3" borderId="15" xfId="4" applyFont="1" applyBorder="1" applyAlignment="1">
      <alignment horizontal="right"/>
    </xf>
    <xf numFmtId="0" fontId="35" fillId="3" borderId="0" xfId="4" applyFont="1" applyBorder="1" applyAlignment="1">
      <alignment horizontal="right"/>
    </xf>
    <xf numFmtId="164" fontId="14" fillId="3" borderId="16" xfId="4" applyNumberFormat="1" applyBorder="1" applyAlignment="1">
      <alignment horizontal="center"/>
    </xf>
    <xf numFmtId="164" fontId="14" fillId="3" borderId="16" xfId="4" applyNumberFormat="1" applyBorder="1" applyAlignment="1">
      <alignment horizontal="center" vertical="center"/>
    </xf>
    <xf numFmtId="0" fontId="35" fillId="3" borderId="13" xfId="4" applyFont="1" applyBorder="1" applyAlignment="1">
      <alignment horizontal="right"/>
    </xf>
    <xf numFmtId="0" fontId="35" fillId="3" borderId="18" xfId="4" applyFont="1" applyBorder="1" applyAlignment="1">
      <alignment horizontal="right"/>
    </xf>
    <xf numFmtId="0" fontId="14" fillId="3" borderId="18" xfId="4" applyBorder="1" applyAlignment="1">
      <alignment horizontal="center"/>
    </xf>
    <xf numFmtId="164" fontId="14" fillId="3" borderId="14" xfId="4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1" xfId="0" applyFont="1" applyBorder="1"/>
    <xf numFmtId="0" fontId="7" fillId="0" borderId="17" xfId="0" applyFont="1" applyBorder="1"/>
    <xf numFmtId="0" fontId="7" fillId="0" borderId="15" xfId="0" applyFont="1" applyBorder="1"/>
    <xf numFmtId="0" fontId="7" fillId="0" borderId="13" xfId="0" applyFont="1" applyBorder="1"/>
    <xf numFmtId="0" fontId="7" fillId="0" borderId="18" xfId="0" applyFont="1" applyBorder="1"/>
    <xf numFmtId="0" fontId="0" fillId="0" borderId="18" xfId="0" applyBorder="1" applyAlignment="1">
      <alignment horizontal="center"/>
    </xf>
    <xf numFmtId="0" fontId="29" fillId="0" borderId="0" xfId="5" applyFont="1" applyFill="1" applyBorder="1" applyAlignment="1">
      <alignment horizontal="right"/>
    </xf>
    <xf numFmtId="0" fontId="29" fillId="0" borderId="18" xfId="5" applyFont="1" applyFill="1" applyBorder="1" applyAlignment="1">
      <alignment horizontal="right"/>
    </xf>
    <xf numFmtId="0" fontId="0" fillId="0" borderId="19" xfId="0" applyBorder="1" applyAlignment="1">
      <alignment horizontal="center"/>
    </xf>
    <xf numFmtId="0" fontId="15" fillId="4" borderId="19" xfId="5" applyBorder="1" applyAlignment="1">
      <alignment horizontal="center"/>
    </xf>
    <xf numFmtId="0" fontId="16" fillId="5" borderId="19" xfId="6" applyBorder="1" applyAlignment="1">
      <alignment horizontal="center"/>
    </xf>
    <xf numFmtId="165" fontId="7" fillId="0" borderId="8" xfId="0" applyNumberFormat="1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textRotation="90" wrapText="1"/>
      <protection locked="0"/>
    </xf>
    <xf numFmtId="0" fontId="26" fillId="0" borderId="0" xfId="0" applyFont="1"/>
    <xf numFmtId="0" fontId="7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4" fillId="3" borderId="5" xfId="4" applyBorder="1" applyAlignment="1" applyProtection="1">
      <alignment horizontal="center"/>
      <protection locked="0"/>
    </xf>
    <xf numFmtId="2" fontId="14" fillId="3" borderId="4" xfId="4" applyNumberFormat="1" applyBorder="1" applyAlignment="1" applyProtection="1">
      <alignment horizontal="center"/>
      <protection locked="0"/>
    </xf>
    <xf numFmtId="0" fontId="16" fillId="5" borderId="5" xfId="6" applyBorder="1" applyAlignment="1" applyProtection="1">
      <alignment horizontal="center"/>
      <protection locked="0"/>
    </xf>
    <xf numFmtId="0" fontId="16" fillId="5" borderId="4" xfId="6" applyBorder="1" applyAlignment="1" applyProtection="1">
      <alignment horizontal="center"/>
      <protection locked="0"/>
    </xf>
    <xf numFmtId="0" fontId="15" fillId="4" borderId="5" xfId="5" applyBorder="1" applyAlignment="1" applyProtection="1">
      <alignment horizontal="center"/>
      <protection locked="0"/>
    </xf>
    <xf numFmtId="0" fontId="15" fillId="4" borderId="4" xfId="5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4" fillId="3" borderId="9" xfId="4" applyBorder="1" applyAlignment="1" applyProtection="1">
      <alignment horizontal="center"/>
      <protection locked="0"/>
    </xf>
    <xf numFmtId="0" fontId="14" fillId="3" borderId="10" xfId="4" applyBorder="1" applyAlignment="1" applyProtection="1">
      <alignment horizontal="center"/>
      <protection locked="0"/>
    </xf>
    <xf numFmtId="0" fontId="16" fillId="5" borderId="9" xfId="6" applyBorder="1" applyAlignment="1" applyProtection="1">
      <alignment horizontal="center"/>
      <protection locked="0"/>
    </xf>
    <xf numFmtId="0" fontId="16" fillId="5" borderId="10" xfId="6" applyBorder="1" applyAlignment="1" applyProtection="1">
      <alignment horizontal="center"/>
      <protection locked="0"/>
    </xf>
    <xf numFmtId="0" fontId="15" fillId="4" borderId="9" xfId="5" applyBorder="1" applyAlignment="1" applyProtection="1">
      <alignment horizontal="center"/>
      <protection locked="0"/>
    </xf>
    <xf numFmtId="0" fontId="15" fillId="4" borderId="10" xfId="5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39" fillId="0" borderId="0" xfId="0" applyFont="1" applyProtection="1"/>
    <xf numFmtId="165" fontId="5" fillId="0" borderId="8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10" fontId="7" fillId="0" borderId="0" xfId="3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10" fontId="7" fillId="0" borderId="0" xfId="3" applyNumberFormat="1" applyFont="1" applyBorder="1" applyAlignment="1" applyProtection="1">
      <alignment horizontal="center"/>
      <protection locked="0"/>
    </xf>
    <xf numFmtId="10" fontId="5" fillId="0" borderId="0" xfId="3" applyNumberFormat="1" applyFont="1" applyBorder="1" applyAlignment="1" applyProtection="1">
      <alignment horizontal="center"/>
      <protection locked="0"/>
    </xf>
    <xf numFmtId="10" fontId="5" fillId="0" borderId="0" xfId="3" applyNumberFormat="1" applyFont="1" applyAlignment="1" applyProtection="1">
      <alignment horizontal="center"/>
      <protection locked="0"/>
    </xf>
    <xf numFmtId="0" fontId="0" fillId="0" borderId="0" xfId="0" applyProtection="1">
      <protection locked="0" hidden="1"/>
    </xf>
    <xf numFmtId="0" fontId="0" fillId="0" borderId="0" xfId="0" applyBorder="1" applyProtection="1">
      <protection locked="0" hidden="1"/>
    </xf>
    <xf numFmtId="0" fontId="0" fillId="0" borderId="0" xfId="0" applyBorder="1" applyAlignment="1" applyProtection="1">
      <alignment horizontal="center"/>
      <protection locked="0" hidden="1"/>
    </xf>
    <xf numFmtId="0" fontId="0" fillId="0" borderId="20" xfId="0" applyBorder="1" applyAlignment="1" applyProtection="1">
      <alignment horizontal="center"/>
      <protection locked="0" hidden="1"/>
    </xf>
    <xf numFmtId="0" fontId="7" fillId="0" borderId="0" xfId="0" applyFont="1" applyAlignment="1" applyProtection="1">
      <alignment horizontal="right"/>
      <protection locked="0" hidden="1"/>
    </xf>
    <xf numFmtId="1" fontId="12" fillId="0" borderId="0" xfId="0" applyNumberFormat="1" applyFont="1" applyAlignment="1" applyProtection="1">
      <alignment horizontal="center"/>
      <protection locked="0" hidden="1"/>
    </xf>
    <xf numFmtId="1" fontId="20" fillId="0" borderId="0" xfId="0" applyNumberFormat="1" applyFont="1" applyAlignment="1" applyProtection="1">
      <alignment horizontal="center"/>
      <protection locked="0" hidden="1"/>
    </xf>
    <xf numFmtId="0" fontId="0" fillId="0" borderId="11" xfId="0" applyBorder="1" applyProtection="1">
      <protection locked="0" hidden="1"/>
    </xf>
    <xf numFmtId="0" fontId="0" fillId="0" borderId="17" xfId="0" applyBorder="1" applyAlignment="1" applyProtection="1">
      <alignment horizontal="right"/>
      <protection locked="0" hidden="1"/>
    </xf>
    <xf numFmtId="0" fontId="7" fillId="0" borderId="12" xfId="0" applyFont="1" applyBorder="1" applyAlignment="1" applyProtection="1">
      <alignment horizontal="right"/>
      <protection locked="0" hidden="1"/>
    </xf>
    <xf numFmtId="0" fontId="5" fillId="6" borderId="11" xfId="0" applyFont="1" applyFill="1" applyBorder="1" applyAlignment="1" applyProtection="1">
      <alignment horizontal="center"/>
      <protection locked="0" hidden="1"/>
    </xf>
    <xf numFmtId="0" fontId="5" fillId="0" borderId="17" xfId="0" applyFont="1" applyBorder="1" applyAlignment="1" applyProtection="1">
      <alignment horizontal="center"/>
      <protection locked="0" hidden="1"/>
    </xf>
    <xf numFmtId="0" fontId="5" fillId="0" borderId="12" xfId="0" applyFont="1" applyBorder="1" applyAlignment="1" applyProtection="1">
      <alignment horizontal="center"/>
      <protection locked="0" hidden="1"/>
    </xf>
    <xf numFmtId="0" fontId="0" fillId="0" borderId="20" xfId="0" applyFill="1" applyBorder="1" applyAlignment="1" applyProtection="1">
      <alignment horizontal="center"/>
      <protection locked="0" hidden="1"/>
    </xf>
    <xf numFmtId="0" fontId="7" fillId="0" borderId="0" xfId="0" applyFont="1" applyProtection="1">
      <protection locked="0" hidden="1"/>
    </xf>
    <xf numFmtId="0" fontId="40" fillId="0" borderId="0" xfId="0" applyFont="1" applyAlignment="1" applyProtection="1">
      <alignment horizontal="center" textRotation="90"/>
      <protection locked="0" hidden="1"/>
    </xf>
    <xf numFmtId="0" fontId="42" fillId="6" borderId="16" xfId="0" applyFont="1" applyFill="1" applyBorder="1" applyAlignment="1" applyProtection="1">
      <alignment horizontal="center" textRotation="90"/>
      <protection locked="0" hidden="1"/>
    </xf>
    <xf numFmtId="0" fontId="44" fillId="0" borderId="0" xfId="0" applyFont="1" applyAlignment="1" applyProtection="1">
      <alignment horizontal="center" textRotation="90"/>
      <protection locked="0" hidden="1"/>
    </xf>
    <xf numFmtId="0" fontId="40" fillId="0" borderId="0" xfId="0" applyFont="1" applyBorder="1" applyAlignment="1" applyProtection="1">
      <alignment horizontal="center" textRotation="90"/>
      <protection locked="0" hidden="1"/>
    </xf>
    <xf numFmtId="167" fontId="47" fillId="0" borderId="0" xfId="0" applyNumberFormat="1" applyFont="1" applyAlignment="1" applyProtection="1">
      <alignment horizontal="center" textRotation="90"/>
      <protection locked="0" hidden="1"/>
    </xf>
    <xf numFmtId="0" fontId="0" fillId="2" borderId="0" xfId="0" applyFill="1" applyAlignment="1" applyProtection="1">
      <alignment horizontal="center" textRotation="90"/>
      <protection locked="0" hidden="1"/>
    </xf>
    <xf numFmtId="173" fontId="19" fillId="2" borderId="0" xfId="0" applyNumberFormat="1" applyFont="1" applyFill="1" applyAlignment="1" applyProtection="1">
      <alignment horizontal="center" textRotation="90"/>
      <protection locked="0" hidden="1"/>
    </xf>
    <xf numFmtId="176" fontId="54" fillId="2" borderId="0" xfId="0" applyNumberFormat="1" applyFont="1" applyFill="1" applyAlignment="1" applyProtection="1">
      <alignment horizontal="center" textRotation="90"/>
      <protection locked="0" hidden="1"/>
    </xf>
    <xf numFmtId="0" fontId="48" fillId="2" borderId="0" xfId="0" applyFont="1" applyFill="1" applyAlignment="1" applyProtection="1">
      <alignment horizontal="center" textRotation="90"/>
      <protection locked="0" hidden="1"/>
    </xf>
    <xf numFmtId="166" fontId="7" fillId="0" borderId="0" xfId="0" applyNumberFormat="1" applyFont="1" applyAlignment="1" applyProtection="1">
      <alignment horizontal="center" textRotation="90"/>
      <protection locked="0" hidden="1"/>
    </xf>
    <xf numFmtId="0" fontId="0" fillId="0" borderId="0" xfId="0" applyAlignment="1" applyProtection="1">
      <alignment vertical="center"/>
      <protection locked="0" hidden="1"/>
    </xf>
    <xf numFmtId="169" fontId="6" fillId="7" borderId="0" xfId="0" applyNumberFormat="1" applyFont="1" applyFill="1" applyAlignment="1" applyProtection="1">
      <alignment horizontal="center" vertical="center"/>
      <protection locked="0" hidden="1"/>
    </xf>
    <xf numFmtId="1" fontId="30" fillId="6" borderId="7" xfId="0" applyNumberFormat="1" applyFont="1" applyFill="1" applyBorder="1" applyAlignment="1" applyProtection="1">
      <alignment horizontal="center" vertical="center"/>
      <protection locked="0" hidden="1"/>
    </xf>
    <xf numFmtId="1" fontId="30" fillId="6" borderId="2" xfId="0" applyNumberFormat="1" applyFont="1" applyFill="1" applyBorder="1" applyAlignment="1" applyProtection="1">
      <alignment horizontal="center" vertical="center"/>
      <protection locked="0" hidden="1"/>
    </xf>
    <xf numFmtId="165" fontId="30" fillId="0" borderId="8" xfId="0" applyNumberFormat="1" applyFont="1" applyBorder="1" applyAlignment="1" applyProtection="1">
      <alignment horizontal="center" vertical="center"/>
      <protection locked="0" hidden="1"/>
    </xf>
    <xf numFmtId="164" fontId="5" fillId="0" borderId="2" xfId="0" applyNumberFormat="1" applyFont="1" applyBorder="1" applyAlignment="1" applyProtection="1">
      <alignment horizontal="center" vertical="center"/>
      <protection locked="0" hidden="1"/>
    </xf>
    <xf numFmtId="1" fontId="7" fillId="0" borderId="2" xfId="0" applyNumberFormat="1" applyFont="1" applyBorder="1" applyAlignment="1" applyProtection="1">
      <alignment horizontal="center" vertical="center"/>
      <protection locked="0" hidden="1"/>
    </xf>
    <xf numFmtId="164" fontId="7" fillId="0" borderId="0" xfId="0" applyNumberFormat="1" applyFont="1" applyBorder="1" applyAlignment="1" applyProtection="1">
      <alignment horizontal="center" vertical="center"/>
      <protection locked="0" hidden="1"/>
    </xf>
    <xf numFmtId="164" fontId="17" fillId="0" borderId="0" xfId="0" applyNumberFormat="1" applyFont="1" applyBorder="1" applyAlignment="1" applyProtection="1">
      <alignment horizontal="center" vertical="center"/>
      <protection locked="0" hidden="1"/>
    </xf>
    <xf numFmtId="164" fontId="7" fillId="0" borderId="0" xfId="0" applyNumberFormat="1" applyFont="1" applyBorder="1" applyAlignment="1" applyProtection="1">
      <alignment vertical="center"/>
      <protection locked="0" hidden="1"/>
    </xf>
    <xf numFmtId="0" fontId="0" fillId="0" borderId="0" xfId="0" applyAlignment="1" applyProtection="1">
      <alignment horizontal="center"/>
      <protection locked="0"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3" fillId="0" borderId="0" xfId="0" applyFont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8" xfId="0" applyBorder="1" applyAlignment="1" applyProtection="1">
      <alignment horizontal="center"/>
      <protection hidden="1"/>
    </xf>
    <xf numFmtId="0" fontId="7" fillId="0" borderId="18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38" fillId="0" borderId="15" xfId="0" applyFont="1" applyBorder="1" applyAlignment="1" applyProtection="1">
      <alignment horizontal="center" wrapText="1"/>
      <protection hidden="1"/>
    </xf>
    <xf numFmtId="171" fontId="41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28" fillId="0" borderId="16" xfId="0" applyFont="1" applyBorder="1" applyAlignment="1" applyProtection="1">
      <alignment horizontal="center" textRotation="90" wrapText="1"/>
      <protection hidden="1"/>
    </xf>
    <xf numFmtId="0" fontId="42" fillId="0" borderId="15" xfId="0" applyFont="1" applyBorder="1" applyAlignment="1" applyProtection="1">
      <alignment horizontal="center"/>
      <protection hidden="1"/>
    </xf>
    <xf numFmtId="0" fontId="43" fillId="0" borderId="0" xfId="0" applyFont="1" applyBorder="1" applyAlignment="1" applyProtection="1">
      <alignment horizontal="center" textRotation="90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30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right" vertical="center"/>
      <protection hidden="1"/>
    </xf>
    <xf numFmtId="169" fontId="0" fillId="0" borderId="0" xfId="0" applyNumberForma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174" fontId="50" fillId="0" borderId="17" xfId="0" applyNumberFormat="1" applyFont="1" applyBorder="1" applyAlignment="1" applyProtection="1">
      <alignment horizontal="left" vertical="center"/>
      <protection hidden="1"/>
    </xf>
    <xf numFmtId="174" fontId="50" fillId="0" borderId="17" xfId="0" applyNumberFormat="1" applyFont="1" applyBorder="1" applyAlignment="1" applyProtection="1">
      <alignment horizontal="right" vertical="center"/>
      <protection hidden="1"/>
    </xf>
    <xf numFmtId="0" fontId="52" fillId="0" borderId="0" xfId="0" applyNumberFormat="1" applyFont="1" applyAlignment="1" applyProtection="1">
      <alignment horizontal="center" vertical="center"/>
      <protection hidden="1"/>
    </xf>
    <xf numFmtId="175" fontId="51" fillId="0" borderId="0" xfId="0" applyNumberFormat="1" applyFont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1" fillId="0" borderId="0" xfId="0" applyFont="1" applyProtection="1">
      <protection locked="0" hidden="1"/>
    </xf>
    <xf numFmtId="172" fontId="45" fillId="0" borderId="0" xfId="0" applyNumberFormat="1" applyFont="1" applyAlignment="1" applyProtection="1">
      <alignment vertical="center"/>
      <protection locked="0" hidden="1"/>
    </xf>
    <xf numFmtId="0" fontId="17" fillId="0" borderId="0" xfId="0" applyFont="1" applyAlignment="1" applyProtection="1">
      <alignment horizontal="center"/>
      <protection locked="0" hidden="1"/>
    </xf>
    <xf numFmtId="0" fontId="1" fillId="0" borderId="0" xfId="0" applyFont="1" applyAlignment="1" applyProtection="1">
      <alignment horizontal="left"/>
      <protection locked="0" hidden="1"/>
    </xf>
    <xf numFmtId="0" fontId="0" fillId="2" borderId="3" xfId="0" applyFill="1" applyBorder="1" applyAlignment="1" applyProtection="1">
      <alignment horizontal="center" textRotation="90"/>
      <protection locked="0" hidden="1"/>
    </xf>
    <xf numFmtId="166" fontId="7" fillId="0" borderId="6" xfId="0" applyNumberFormat="1" applyFont="1" applyBorder="1" applyAlignment="1" applyProtection="1">
      <alignment horizontal="center" textRotation="90"/>
      <protection locked="0" hidden="1"/>
    </xf>
    <xf numFmtId="0" fontId="0" fillId="0" borderId="15" xfId="0" applyBorder="1" applyAlignment="1" applyProtection="1">
      <alignment horizontal="center" textRotation="90"/>
      <protection locked="0" hidden="1"/>
    </xf>
    <xf numFmtId="0" fontId="0" fillId="0" borderId="0" xfId="0" applyFont="1" applyBorder="1" applyAlignment="1" applyProtection="1">
      <alignment horizontal="center" textRotation="90"/>
      <protection locked="0" hidden="1"/>
    </xf>
    <xf numFmtId="0" fontId="0" fillId="0" borderId="0" xfId="0" applyBorder="1" applyAlignment="1" applyProtection="1">
      <alignment horizontal="center" textRotation="90"/>
      <protection locked="0" hidden="1"/>
    </xf>
    <xf numFmtId="0" fontId="0" fillId="0" borderId="16" xfId="0" applyFont="1" applyBorder="1" applyAlignment="1" applyProtection="1">
      <alignment horizontal="center" textRotation="90"/>
      <protection locked="0" hidden="1"/>
    </xf>
    <xf numFmtId="0" fontId="0" fillId="0" borderId="0" xfId="0" applyFont="1" applyAlignment="1" applyProtection="1">
      <alignment horizontal="center"/>
      <protection locked="0" hidden="1"/>
    </xf>
    <xf numFmtId="0" fontId="30" fillId="0" borderId="0" xfId="0" applyFont="1" applyAlignment="1" applyProtection="1">
      <alignment horizontal="left" vertical="center"/>
      <protection locked="0" hidden="1"/>
    </xf>
    <xf numFmtId="0" fontId="2" fillId="0" borderId="0" xfId="0" applyFont="1" applyBorder="1" applyAlignment="1" applyProtection="1">
      <alignment vertical="center"/>
      <protection locked="0" hidden="1"/>
    </xf>
    <xf numFmtId="164" fontId="21" fillId="0" borderId="0" xfId="0" applyNumberFormat="1" applyFont="1" applyAlignment="1" applyProtection="1">
      <alignment horizontal="center"/>
      <protection locked="0" hidden="1"/>
    </xf>
    <xf numFmtId="165" fontId="30" fillId="0" borderId="15" xfId="0" applyNumberFormat="1" applyFont="1" applyBorder="1" applyAlignment="1" applyProtection="1">
      <alignment horizontal="left" vertical="center"/>
      <protection locked="0" hidden="1"/>
    </xf>
    <xf numFmtId="165" fontId="30" fillId="0" borderId="0" xfId="0" applyNumberFormat="1" applyFont="1" applyBorder="1" applyAlignment="1" applyProtection="1">
      <alignment horizontal="left" vertical="center"/>
      <protection locked="0" hidden="1"/>
    </xf>
    <xf numFmtId="0" fontId="30" fillId="0" borderId="16" xfId="0" applyFont="1" applyBorder="1" applyAlignment="1" applyProtection="1">
      <alignment horizontal="left" vertical="center"/>
      <protection locked="0" hidden="1"/>
    </xf>
    <xf numFmtId="1" fontId="34" fillId="0" borderId="2" xfId="0" applyNumberFormat="1" applyFont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center" vertical="center"/>
      <protection locked="0" hidden="1"/>
    </xf>
    <xf numFmtId="165" fontId="30" fillId="0" borderId="13" xfId="0" applyNumberFormat="1" applyFont="1" applyBorder="1" applyAlignment="1" applyProtection="1">
      <alignment horizontal="left" vertical="center"/>
      <protection locked="0" hidden="1"/>
    </xf>
    <xf numFmtId="165" fontId="30" fillId="0" borderId="18" xfId="0" applyNumberFormat="1" applyFont="1" applyBorder="1" applyAlignment="1" applyProtection="1">
      <alignment horizontal="left" vertical="center"/>
      <protection locked="0" hidden="1"/>
    </xf>
    <xf numFmtId="0" fontId="30" fillId="0" borderId="14" xfId="0" applyFont="1" applyBorder="1" applyAlignment="1" applyProtection="1">
      <alignment horizontal="left" vertical="center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2" fillId="0" borderId="0" xfId="0" applyFont="1" applyAlignment="1" applyProtection="1">
      <alignment horizontal="center"/>
      <protection locked="0" hidden="1"/>
    </xf>
    <xf numFmtId="0" fontId="32" fillId="0" borderId="0" xfId="0" applyFont="1" applyBorder="1" applyAlignment="1" applyProtection="1">
      <alignment horizontal="center"/>
      <protection locked="0" hidden="1"/>
    </xf>
    <xf numFmtId="0" fontId="32" fillId="0" borderId="0" xfId="0" applyFont="1" applyFill="1" applyBorder="1" applyAlignment="1" applyProtection="1">
      <alignment horizontal="center"/>
      <protection locked="0" hidden="1"/>
    </xf>
    <xf numFmtId="0" fontId="0" fillId="0" borderId="0" xfId="0" applyBorder="1" applyAlignment="1" applyProtection="1">
      <alignment vertical="center"/>
      <protection locked="0" hidden="1"/>
    </xf>
    <xf numFmtId="1" fontId="30" fillId="0" borderId="0" xfId="0" applyNumberFormat="1" applyFont="1" applyAlignment="1" applyProtection="1">
      <alignment horizontal="center" vertical="center"/>
      <protection locked="0" hidden="1"/>
    </xf>
    <xf numFmtId="164" fontId="0" fillId="0" borderId="0" xfId="0" applyNumberFormat="1" applyAlignment="1" applyProtection="1">
      <alignment horizontal="center"/>
      <protection hidden="1"/>
    </xf>
    <xf numFmtId="164" fontId="29" fillId="12" borderId="2" xfId="0" applyNumberFormat="1" applyFont="1" applyFill="1" applyBorder="1" applyAlignment="1" applyProtection="1">
      <alignment vertical="center"/>
      <protection locked="0"/>
    </xf>
    <xf numFmtId="164" fontId="29" fillId="9" borderId="2" xfId="0" applyNumberFormat="1" applyFont="1" applyFill="1" applyBorder="1" applyAlignment="1" applyProtection="1">
      <alignment vertical="center"/>
      <protection locked="0"/>
    </xf>
    <xf numFmtId="164" fontId="29" fillId="7" borderId="2" xfId="0" applyNumberFormat="1" applyFont="1" applyFill="1" applyBorder="1" applyAlignment="1" applyProtection="1">
      <alignment vertical="center"/>
      <protection locked="0"/>
    </xf>
    <xf numFmtId="164" fontId="29" fillId="10" borderId="2" xfId="0" applyNumberFormat="1" applyFont="1" applyFill="1" applyBorder="1" applyAlignment="1" applyProtection="1">
      <alignment vertical="center"/>
      <protection locked="0"/>
    </xf>
    <xf numFmtId="164" fontId="29" fillId="11" borderId="2" xfId="0" applyNumberFormat="1" applyFont="1" applyFill="1" applyBorder="1" applyAlignment="1" applyProtection="1">
      <alignment vertical="center"/>
      <protection locked="0"/>
    </xf>
    <xf numFmtId="164" fontId="29" fillId="8" borderId="2" xfId="0" applyNumberFormat="1" applyFont="1" applyFill="1" applyBorder="1" applyAlignment="1" applyProtection="1">
      <alignment vertical="center"/>
      <protection locked="0"/>
    </xf>
    <xf numFmtId="164" fontId="29" fillId="13" borderId="2" xfId="0" applyNumberFormat="1" applyFont="1" applyFill="1" applyBorder="1" applyAlignment="1" applyProtection="1">
      <alignment vertical="center"/>
      <protection locked="0"/>
    </xf>
    <xf numFmtId="164" fontId="29" fillId="14" borderId="2" xfId="0" applyNumberFormat="1" applyFont="1" applyFill="1" applyBorder="1" applyAlignment="1" applyProtection="1">
      <alignment vertical="center"/>
      <protection locked="0"/>
    </xf>
    <xf numFmtId="164" fontId="29" fillId="16" borderId="2" xfId="0" applyNumberFormat="1" applyFont="1" applyFill="1" applyBorder="1" applyAlignment="1" applyProtection="1">
      <alignment vertical="center"/>
      <protection locked="0"/>
    </xf>
    <xf numFmtId="164" fontId="29" fillId="15" borderId="2" xfId="0" applyNumberFormat="1" applyFont="1" applyFill="1" applyBorder="1" applyAlignment="1" applyProtection="1">
      <alignment vertical="center"/>
      <protection locked="0"/>
    </xf>
    <xf numFmtId="164" fontId="29" fillId="17" borderId="2" xfId="0" applyNumberFormat="1" applyFont="1" applyFill="1" applyBorder="1" applyAlignment="1" applyProtection="1">
      <alignment vertical="center"/>
      <protection locked="0"/>
    </xf>
    <xf numFmtId="164" fontId="29" fillId="0" borderId="2" xfId="0" applyNumberFormat="1" applyFont="1" applyBorder="1" applyAlignment="1" applyProtection="1">
      <alignment vertical="center"/>
      <protection locked="0"/>
    </xf>
    <xf numFmtId="164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6" fillId="6" borderId="0" xfId="0" applyFont="1" applyFill="1"/>
    <xf numFmtId="0" fontId="6" fillId="0" borderId="0" xfId="0" applyFont="1" applyFill="1"/>
    <xf numFmtId="1" fontId="32" fillId="2" borderId="2" xfId="0" applyNumberFormat="1" applyFont="1" applyFill="1" applyBorder="1" applyAlignment="1" applyProtection="1">
      <alignment horizontal="center" vertical="center"/>
      <protection locked="0" hidden="1"/>
    </xf>
    <xf numFmtId="164" fontId="60" fillId="8" borderId="2" xfId="0" applyNumberFormat="1" applyFont="1" applyFill="1" applyBorder="1" applyAlignment="1" applyProtection="1">
      <alignment vertical="center"/>
      <protection locked="0"/>
    </xf>
    <xf numFmtId="0" fontId="28" fillId="18" borderId="3" xfId="0" applyFont="1" applyFill="1" applyBorder="1" applyAlignment="1" applyProtection="1">
      <alignment horizontal="left" vertical="center"/>
      <protection locked="0" hidden="1"/>
    </xf>
    <xf numFmtId="0" fontId="19" fillId="18" borderId="1" xfId="0" applyFont="1" applyFill="1" applyBorder="1" applyAlignment="1" applyProtection="1">
      <alignment vertical="center"/>
      <protection locked="0" hidden="1"/>
    </xf>
    <xf numFmtId="0" fontId="0" fillId="18" borderId="1" xfId="0" applyFill="1" applyBorder="1" applyAlignment="1" applyProtection="1">
      <alignment vertical="center"/>
      <protection locked="0" hidden="1"/>
    </xf>
    <xf numFmtId="0" fontId="7" fillId="18" borderId="1" xfId="0" applyFont="1" applyFill="1" applyBorder="1" applyAlignment="1" applyProtection="1">
      <alignment horizontal="center" vertical="center"/>
      <protection locked="0" hidden="1"/>
    </xf>
    <xf numFmtId="164" fontId="61" fillId="8" borderId="2" xfId="0" applyNumberFormat="1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/>
      <protection locked="0" hidden="1"/>
    </xf>
    <xf numFmtId="0" fontId="0" fillId="0" borderId="17" xfId="0" applyBorder="1" applyAlignment="1" applyProtection="1">
      <alignment horizontal="center"/>
      <protection locked="0" hidden="1"/>
    </xf>
    <xf numFmtId="0" fontId="0" fillId="0" borderId="12" xfId="0" applyBorder="1" applyAlignment="1" applyProtection="1">
      <alignment horizontal="center"/>
      <protection locked="0" hidden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14" fillId="0" borderId="3" xfId="4" applyFill="1" applyBorder="1" applyAlignment="1">
      <alignment horizontal="center"/>
    </xf>
    <xf numFmtId="0" fontId="14" fillId="0" borderId="1" xfId="4" applyFill="1" applyBorder="1" applyAlignment="1">
      <alignment horizontal="center"/>
    </xf>
    <xf numFmtId="0" fontId="14" fillId="0" borderId="6" xfId="4" applyFill="1" applyBorder="1" applyAlignment="1">
      <alignment horizontal="center"/>
    </xf>
    <xf numFmtId="0" fontId="33" fillId="0" borderId="3" xfId="5" applyFont="1" applyFill="1" applyBorder="1" applyAlignment="1">
      <alignment horizontal="center"/>
    </xf>
    <xf numFmtId="0" fontId="33" fillId="0" borderId="1" xfId="5" applyFont="1" applyFill="1" applyBorder="1" applyAlignment="1">
      <alignment horizontal="center"/>
    </xf>
    <xf numFmtId="0" fontId="33" fillId="0" borderId="6" xfId="5" applyFont="1" applyFill="1" applyBorder="1" applyAlignment="1">
      <alignment horizontal="center"/>
    </xf>
    <xf numFmtId="0" fontId="28" fillId="19" borderId="3" xfId="0" applyFont="1" applyFill="1" applyBorder="1" applyAlignment="1" applyProtection="1">
      <alignment horizontal="left" vertical="center"/>
      <protection locked="0" hidden="1"/>
    </xf>
    <xf numFmtId="0" fontId="19" fillId="19" borderId="1" xfId="0" applyFont="1" applyFill="1" applyBorder="1" applyAlignment="1" applyProtection="1">
      <alignment vertical="center"/>
      <protection locked="0" hidden="1"/>
    </xf>
    <xf numFmtId="0" fontId="0" fillId="19" borderId="1" xfId="0" applyFill="1" applyBorder="1" applyAlignment="1" applyProtection="1">
      <alignment vertical="center"/>
      <protection locked="0" hidden="1"/>
    </xf>
    <xf numFmtId="0" fontId="7" fillId="19" borderId="1" xfId="0" applyFont="1" applyFill="1" applyBorder="1" applyAlignment="1" applyProtection="1">
      <alignment horizontal="center" vertical="center"/>
      <protection locked="0" hidden="1"/>
    </xf>
    <xf numFmtId="1" fontId="32" fillId="19" borderId="2" xfId="0" applyNumberFormat="1" applyFont="1" applyFill="1" applyBorder="1" applyAlignment="1" applyProtection="1">
      <alignment horizontal="center" vertical="center"/>
      <protection locked="0" hidden="1"/>
    </xf>
  </cellXfs>
  <cellStyles count="9">
    <cellStyle name="Gut" xfId="4" builtinId="26"/>
    <cellStyle name="Komma 2" xfId="8" xr:uid="{00000000-0005-0000-0000-000001000000}"/>
    <cellStyle name="Neutral" xfId="6" builtinId="28"/>
    <cellStyle name="Normal 2" xfId="2" xr:uid="{00000000-0005-0000-0000-000003000000}"/>
    <cellStyle name="Prozent" xfId="3" builtinId="5"/>
    <cellStyle name="Prozent 2" xfId="7" xr:uid="{00000000-0005-0000-0000-000005000000}"/>
    <cellStyle name="Schlecht" xfId="5" builtinId="27"/>
    <cellStyle name="Standard" xfId="0" builtinId="0"/>
    <cellStyle name="Standard 2" xfId="1" xr:uid="{00000000-0005-0000-0000-000008000000}"/>
  </cellStyles>
  <dxfs count="0"/>
  <tableStyles count="0" defaultTableStyle="TableStyleMedium2" defaultPivotStyle="PivotStyleLight16"/>
  <colors>
    <mruColors>
      <color rgb="FFCC66FF"/>
      <color rgb="FFCC00FF"/>
      <color rgb="FFFF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6</xdr:row>
      <xdr:rowOff>9525</xdr:rowOff>
    </xdr:from>
    <xdr:to>
      <xdr:col>11</xdr:col>
      <xdr:colOff>628560</xdr:colOff>
      <xdr:row>14</xdr:row>
      <xdr:rowOff>47363</xdr:rowOff>
    </xdr:to>
    <xdr:grpSp>
      <xdr:nvGrpSpPr>
        <xdr:cNvPr id="5" name="Gruppier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5943600" y="1466850"/>
          <a:ext cx="2600235" cy="2095238"/>
          <a:chOff x="5467350" y="1457325"/>
          <a:chExt cx="2600235" cy="2095238"/>
        </a:xfrm>
      </xdr:grpSpPr>
      <xdr:pic>
        <xdr:nvPicPr>
          <xdr:cNvPr id="2" name="Grafik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7343775" y="1457325"/>
            <a:ext cx="723810" cy="2095238"/>
          </a:xfrm>
          <a:prstGeom prst="rect">
            <a:avLst/>
          </a:prstGeom>
        </xdr:spPr>
      </xdr:pic>
      <xdr:cxnSp macro="">
        <xdr:nvCxnSpPr>
          <xdr:cNvPr id="4" name="Gerade Verbindung mit Pfeil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H="1">
            <a:off x="5467350" y="2505075"/>
            <a:ext cx="1809750" cy="152400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186</xdr:col>
      <xdr:colOff>398816</xdr:colOff>
      <xdr:row>1</xdr:row>
      <xdr:rowOff>135769</xdr:rowOff>
    </xdr:from>
    <xdr:to>
      <xdr:col>187</xdr:col>
      <xdr:colOff>704519</xdr:colOff>
      <xdr:row>3</xdr:row>
      <xdr:rowOff>803794</xdr:rowOff>
    </xdr:to>
    <xdr:pic macro="[0]!Alle_Resultate_loeschen">
      <xdr:nvPicPr>
        <xdr:cNvPr id="16" name="Grafik 15" descr="Bildergebnis für totenkopf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55191" y="373894"/>
          <a:ext cx="1067704" cy="1072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>
    <xdr:from>
      <xdr:col>18</xdr:col>
      <xdr:colOff>101600</xdr:colOff>
      <xdr:row>30</xdr:row>
      <xdr:rowOff>196850</xdr:rowOff>
    </xdr:from>
    <xdr:to>
      <xdr:col>33</xdr:col>
      <xdr:colOff>260350</xdr:colOff>
      <xdr:row>52</xdr:row>
      <xdr:rowOff>92603</xdr:rowOff>
    </xdr:to>
    <xdr:grpSp>
      <xdr:nvGrpSpPr>
        <xdr:cNvPr id="11" name="Gruppieren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/>
      </xdr:nvGrpSpPr>
      <xdr:grpSpPr>
        <a:xfrm>
          <a:off x="5435600" y="9836150"/>
          <a:ext cx="4857750" cy="4188353"/>
          <a:chOff x="3451118" y="4239086"/>
          <a:chExt cx="4571511" cy="4140777"/>
        </a:xfrm>
      </xdr:grpSpPr>
      <xdr:grpSp>
        <xdr:nvGrpSpPr>
          <xdr:cNvPr id="10" name="Gruppieren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GrpSpPr/>
        </xdr:nvGrpSpPr>
        <xdr:grpSpPr>
          <a:xfrm>
            <a:off x="5930348" y="4239086"/>
            <a:ext cx="2084623" cy="821587"/>
            <a:chOff x="5930348" y="4239086"/>
            <a:chExt cx="2084623" cy="821587"/>
          </a:xfrm>
        </xdr:grpSpPr>
        <xdr:sp macro="[0]!Alle_Res_löschen" textlink="">
          <xdr:nvSpPr>
            <xdr:cNvPr id="30" name="Rahmen 29" descr="Anlässe oberhalb von  % zeichen eingeben ! ">
              <a:extLst>
                <a:ext uri="{FF2B5EF4-FFF2-40B4-BE49-F238E27FC236}">
                  <a16:creationId xmlns:a16="http://schemas.microsoft.com/office/drawing/2014/main" id="{00000000-0008-0000-0100-00001E000000}"/>
                </a:ext>
              </a:extLst>
            </xdr:cNvPr>
            <xdr:cNvSpPr/>
          </xdr:nvSpPr>
          <xdr:spPr>
            <a:xfrm>
              <a:off x="5930348" y="4239086"/>
              <a:ext cx="1093326" cy="821587"/>
            </a:xfrm>
            <a:prstGeom prst="bevel">
              <a:avLst/>
            </a:prstGeom>
            <a:solidFill>
              <a:srgbClr val="FF0000"/>
            </a:solidFill>
            <a:ln>
              <a:solidFill>
                <a:srgbClr val="CC66FF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 anchorCtr="0"/>
            <a:lstStyle/>
            <a:p>
              <a:pPr algn="ctr"/>
              <a:r>
                <a:rPr lang="de-CH" sz="1400" b="1">
                  <a:solidFill>
                    <a:sysClr val="windowText" lastClr="000000"/>
                  </a:solidFill>
                </a:rPr>
                <a:t>Resultate</a:t>
              </a:r>
            </a:p>
            <a:p>
              <a:pPr algn="ctr"/>
              <a:r>
                <a:rPr lang="de-CH" sz="1400" b="1">
                  <a:solidFill>
                    <a:sysClr val="windowText" lastClr="000000"/>
                  </a:solidFill>
                </a:rPr>
                <a:t>löschen</a:t>
              </a:r>
              <a:endParaRPr lang="de-CH" sz="1100" b="1">
                <a:solidFill>
                  <a:sysClr val="windowText" lastClr="000000"/>
                </a:solidFill>
              </a:endParaRPr>
            </a:p>
          </xdr:txBody>
        </xdr:sp>
        <xdr:sp macro="[0]!Waffen_löschen" textlink="">
          <xdr:nvSpPr>
            <xdr:cNvPr id="32" name="Rahmen 31" descr="Anlässe oberhalb von  % zeichen eingeben ! ">
              <a:extLst>
                <a:ext uri="{FF2B5EF4-FFF2-40B4-BE49-F238E27FC236}">
                  <a16:creationId xmlns:a16="http://schemas.microsoft.com/office/drawing/2014/main" id="{00000000-0008-0000-0100-000020000000}"/>
                </a:ext>
              </a:extLst>
            </xdr:cNvPr>
            <xdr:cNvSpPr/>
          </xdr:nvSpPr>
          <xdr:spPr>
            <a:xfrm>
              <a:off x="7040217" y="4240696"/>
              <a:ext cx="974754" cy="815651"/>
            </a:xfrm>
            <a:prstGeom prst="bevel">
              <a:avLst/>
            </a:prstGeom>
            <a:solidFill>
              <a:srgbClr val="FF0000"/>
            </a:solidFill>
            <a:ln>
              <a:solidFill>
                <a:srgbClr val="CC66FF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 anchorCtr="0"/>
            <a:lstStyle/>
            <a:p>
              <a:pPr algn="ctr"/>
              <a:r>
                <a:rPr lang="de-CH" sz="1200" b="1">
                  <a:solidFill>
                    <a:sysClr val="windowText" lastClr="000000"/>
                  </a:solidFill>
                </a:rPr>
                <a:t>Waffen </a:t>
              </a:r>
            </a:p>
            <a:p>
              <a:pPr algn="ctr"/>
              <a:r>
                <a:rPr lang="de-CH" sz="1200" b="1">
                  <a:solidFill>
                    <a:sysClr val="windowText" lastClr="000000"/>
                  </a:solidFill>
                </a:rPr>
                <a:t>löschen</a:t>
              </a:r>
              <a:endParaRPr lang="de-CH" sz="1000" b="1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9" name="Gruppieren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GrpSpPr/>
        </xdr:nvGrpSpPr>
        <xdr:grpSpPr>
          <a:xfrm>
            <a:off x="3451118" y="4638399"/>
            <a:ext cx="4571511" cy="3741464"/>
            <a:chOff x="3967891" y="4695010"/>
            <a:chExt cx="4609900" cy="3783266"/>
          </a:xfrm>
        </xdr:grpSpPr>
        <xdr:grpSp>
          <xdr:nvGrpSpPr>
            <xdr:cNvPr id="8" name="Gruppieren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GrpSpPr/>
          </xdr:nvGrpSpPr>
          <xdr:grpSpPr>
            <a:xfrm>
              <a:off x="3967891" y="4695010"/>
              <a:ext cx="4608999" cy="2950327"/>
              <a:chOff x="6077536" y="3577934"/>
              <a:chExt cx="4546913" cy="2932331"/>
            </a:xfrm>
          </xdr:grpSpPr>
          <xdr:grpSp>
            <xdr:nvGrpSpPr>
              <xdr:cNvPr id="7" name="Gruppieren 6">
                <a:extLst>
                  <a:ext uri="{FF2B5EF4-FFF2-40B4-BE49-F238E27FC236}">
                    <a16:creationId xmlns:a16="http://schemas.microsoft.com/office/drawing/2014/main" id="{00000000-0008-0000-0100-000007000000}"/>
                  </a:ext>
                </a:extLst>
              </xdr:cNvPr>
              <xdr:cNvGrpSpPr/>
            </xdr:nvGrpSpPr>
            <xdr:grpSpPr>
              <a:xfrm>
                <a:off x="6077536" y="3577934"/>
                <a:ext cx="4546913" cy="1534138"/>
                <a:chOff x="6077536" y="3577934"/>
                <a:chExt cx="4546913" cy="1534138"/>
              </a:xfrm>
            </xdr:grpSpPr>
            <xdr:grpSp>
              <xdr:nvGrpSpPr>
                <xdr:cNvPr id="6" name="Gruppieren 5">
                  <a:extLst>
                    <a:ext uri="{FF2B5EF4-FFF2-40B4-BE49-F238E27FC236}">
                      <a16:creationId xmlns:a16="http://schemas.microsoft.com/office/drawing/2014/main" id="{00000000-0008-0000-0100-000006000000}"/>
                    </a:ext>
                  </a:extLst>
                </xdr:cNvPr>
                <xdr:cNvGrpSpPr/>
              </xdr:nvGrpSpPr>
              <xdr:grpSpPr>
                <a:xfrm>
                  <a:off x="6077536" y="4016536"/>
                  <a:ext cx="4546913" cy="1095536"/>
                  <a:chOff x="6077536" y="4016536"/>
                  <a:chExt cx="4546913" cy="1095536"/>
                </a:xfrm>
              </xdr:grpSpPr>
              <xdr:sp macro="" textlink="">
                <xdr:nvSpPr>
                  <xdr:cNvPr id="80" name="Rechteck 79">
                    <a:extLst>
                      <a:ext uri="{FF2B5EF4-FFF2-40B4-BE49-F238E27FC236}">
                        <a16:creationId xmlns:a16="http://schemas.microsoft.com/office/drawing/2014/main" id="{00000000-0008-0000-0100-000050000000}"/>
                      </a:ext>
                    </a:extLst>
                  </xdr:cNvPr>
                  <xdr:cNvSpPr/>
                </xdr:nvSpPr>
                <xdr:spPr>
                  <a:xfrm>
                    <a:off x="6077536" y="4016536"/>
                    <a:ext cx="4546913" cy="1095536"/>
                  </a:xfrm>
                  <a:prstGeom prst="rect">
                    <a:avLst/>
                  </a:prstGeom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lang="de-CH" sz="1100"/>
                  </a:p>
                </xdr:txBody>
              </xdr:sp>
              <xdr:grpSp>
                <xdr:nvGrpSpPr>
                  <xdr:cNvPr id="5" name="Gruppieren 4">
                    <a:extLst>
                      <a:ext uri="{FF2B5EF4-FFF2-40B4-BE49-F238E27FC236}">
                        <a16:creationId xmlns:a16="http://schemas.microsoft.com/office/drawing/2014/main" id="{00000000-0008-0000-0100-000005000000}"/>
                      </a:ext>
                    </a:extLst>
                  </xdr:cNvPr>
                  <xdr:cNvGrpSpPr/>
                </xdr:nvGrpSpPr>
                <xdr:grpSpPr>
                  <a:xfrm>
                    <a:off x="6465362" y="4390039"/>
                    <a:ext cx="3781399" cy="603009"/>
                    <a:chOff x="6459409" y="4354321"/>
                    <a:chExt cx="3781399" cy="603009"/>
                  </a:xfrm>
                </xdr:grpSpPr>
                <xdr:sp macro="[0]!Anlässe_10" textlink="">
                  <xdr:nvSpPr>
                    <xdr:cNvPr id="29" name="Abgerundetes Rechteck 28">
                      <a:extLst>
                        <a:ext uri="{FF2B5EF4-FFF2-40B4-BE49-F238E27FC236}">
                          <a16:creationId xmlns:a16="http://schemas.microsoft.com/office/drawing/2014/main" id="{00000000-0008-0000-0100-00001D000000}"/>
                        </a:ext>
                      </a:extLst>
                    </xdr:cNvPr>
                    <xdr:cNvSpPr/>
                  </xdr:nvSpPr>
                  <xdr:spPr>
                    <a:xfrm>
                      <a:off x="6459409" y="4357228"/>
                      <a:ext cx="731687" cy="283078"/>
                    </a:xfrm>
                    <a:prstGeom prst="roundRect">
                      <a:avLst/>
                    </a:prstGeom>
                    <a:solidFill>
                      <a:srgbClr val="FF0000">
                        <a:alpha val="59000"/>
                      </a:srgbClr>
                    </a:solidFill>
                    <a:ln>
                      <a:solidFill>
                        <a:srgbClr val="FF0000"/>
                      </a:solidFill>
                    </a:ln>
                  </xdr:spPr>
                  <xdr:style>
                    <a:lnRef idx="2">
                      <a:schemeClr val="accent6">
                        <a:shade val="50000"/>
                      </a:schemeClr>
                    </a:lnRef>
                    <a:fillRef idx="1">
                      <a:schemeClr val="accent6"/>
                    </a:fillRef>
                    <a:effectRef idx="0">
                      <a:schemeClr val="accent6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ctr"/>
                    <a:lstStyle/>
                    <a:p>
                      <a:pPr algn="ctr"/>
                      <a:r>
                        <a:rPr lang="de-CH" sz="2000" b="1"/>
                        <a:t>10</a:t>
                      </a:r>
                      <a:endParaRPr lang="de-CH" sz="1100" b="1"/>
                    </a:p>
                  </xdr:txBody>
                </xdr:sp>
                <xdr:sp macro="[0]!Anlässe_11" textlink="">
                  <xdr:nvSpPr>
                    <xdr:cNvPr id="31" name="Abgerundetes Rechteck 30">
                      <a:extLst>
                        <a:ext uri="{FF2B5EF4-FFF2-40B4-BE49-F238E27FC236}">
                          <a16:creationId xmlns:a16="http://schemas.microsoft.com/office/drawing/2014/main" id="{00000000-0008-0000-0100-00001F000000}"/>
                        </a:ext>
                      </a:extLst>
                    </xdr:cNvPr>
                    <xdr:cNvSpPr/>
                  </xdr:nvSpPr>
                  <xdr:spPr>
                    <a:xfrm>
                      <a:off x="7223175" y="4360409"/>
                      <a:ext cx="731687" cy="283078"/>
                    </a:xfrm>
                    <a:prstGeom prst="roundRect">
                      <a:avLst/>
                    </a:prstGeom>
                    <a:solidFill>
                      <a:srgbClr val="FF0000">
                        <a:alpha val="59000"/>
                      </a:srgbClr>
                    </a:solidFill>
                    <a:ln>
                      <a:solidFill>
                        <a:srgbClr val="FF0000"/>
                      </a:solidFill>
                    </a:ln>
                  </xdr:spPr>
                  <xdr:style>
                    <a:lnRef idx="2">
                      <a:schemeClr val="accent6">
                        <a:shade val="50000"/>
                      </a:schemeClr>
                    </a:lnRef>
                    <a:fillRef idx="1">
                      <a:schemeClr val="accent6"/>
                    </a:fillRef>
                    <a:effectRef idx="0">
                      <a:schemeClr val="accent6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ctr"/>
                    <a:lstStyle/>
                    <a:p>
                      <a:pPr algn="ctr"/>
                      <a:r>
                        <a:rPr lang="de-CH" sz="2000" b="1"/>
                        <a:t>11</a:t>
                      </a:r>
                      <a:endParaRPr lang="de-CH" sz="1100" b="1"/>
                    </a:p>
                  </xdr:txBody>
                </xdr:sp>
                <xdr:sp macro="[0]!Anlässe_12" textlink="">
                  <xdr:nvSpPr>
                    <xdr:cNvPr id="35" name="Abgerundetes Rechteck 34">
                      <a:extLst>
                        <a:ext uri="{FF2B5EF4-FFF2-40B4-BE49-F238E27FC236}">
                          <a16:creationId xmlns:a16="http://schemas.microsoft.com/office/drawing/2014/main" id="{00000000-0008-0000-0100-000023000000}"/>
                        </a:ext>
                      </a:extLst>
                    </xdr:cNvPr>
                    <xdr:cNvSpPr/>
                  </xdr:nvSpPr>
                  <xdr:spPr>
                    <a:xfrm>
                      <a:off x="7980232" y="4357367"/>
                      <a:ext cx="731688" cy="283078"/>
                    </a:xfrm>
                    <a:prstGeom prst="roundRect">
                      <a:avLst/>
                    </a:prstGeom>
                    <a:solidFill>
                      <a:srgbClr val="FF0000">
                        <a:alpha val="59000"/>
                      </a:srgbClr>
                    </a:solidFill>
                    <a:ln>
                      <a:solidFill>
                        <a:srgbClr val="FF0000"/>
                      </a:solidFill>
                    </a:ln>
                  </xdr:spPr>
                  <xdr:style>
                    <a:lnRef idx="2">
                      <a:schemeClr val="accent6">
                        <a:shade val="50000"/>
                      </a:schemeClr>
                    </a:lnRef>
                    <a:fillRef idx="1">
                      <a:schemeClr val="accent6"/>
                    </a:fillRef>
                    <a:effectRef idx="0">
                      <a:schemeClr val="accent6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ctr"/>
                    <a:lstStyle/>
                    <a:p>
                      <a:pPr algn="ctr"/>
                      <a:r>
                        <a:rPr lang="de-CH" sz="2000" b="1"/>
                        <a:t>12</a:t>
                      </a:r>
                      <a:endParaRPr lang="de-CH" sz="1100" b="1"/>
                    </a:p>
                  </xdr:txBody>
                </xdr:sp>
                <xdr:sp macro="[0]!Anlässe_13" textlink="">
                  <xdr:nvSpPr>
                    <xdr:cNvPr id="36" name="Abgerundetes Rechteck 35">
                      <a:extLst>
                        <a:ext uri="{FF2B5EF4-FFF2-40B4-BE49-F238E27FC236}">
                          <a16:creationId xmlns:a16="http://schemas.microsoft.com/office/drawing/2014/main" id="{00000000-0008-0000-0100-000024000000}"/>
                        </a:ext>
                      </a:extLst>
                    </xdr:cNvPr>
                    <xdr:cNvSpPr/>
                  </xdr:nvSpPr>
                  <xdr:spPr>
                    <a:xfrm>
                      <a:off x="8736895" y="4354321"/>
                      <a:ext cx="731688" cy="283078"/>
                    </a:xfrm>
                    <a:prstGeom prst="roundRect">
                      <a:avLst/>
                    </a:prstGeom>
                    <a:solidFill>
                      <a:srgbClr val="FF0000">
                        <a:alpha val="59000"/>
                      </a:srgbClr>
                    </a:solidFill>
                    <a:ln>
                      <a:solidFill>
                        <a:srgbClr val="FF0000"/>
                      </a:solidFill>
                    </a:ln>
                  </xdr:spPr>
                  <xdr:style>
                    <a:lnRef idx="2">
                      <a:schemeClr val="accent6">
                        <a:shade val="50000"/>
                      </a:schemeClr>
                    </a:lnRef>
                    <a:fillRef idx="1">
                      <a:schemeClr val="accent6"/>
                    </a:fillRef>
                    <a:effectRef idx="0">
                      <a:schemeClr val="accent6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ctr"/>
                    <a:lstStyle/>
                    <a:p>
                      <a:pPr algn="ctr"/>
                      <a:r>
                        <a:rPr lang="de-CH" sz="2000" b="1"/>
                        <a:t>13</a:t>
                      </a:r>
                      <a:endParaRPr lang="de-CH" sz="1100" b="1"/>
                    </a:p>
                  </xdr:txBody>
                </xdr:sp>
                <xdr:sp macro="[0]!Anlässe_14" textlink="">
                  <xdr:nvSpPr>
                    <xdr:cNvPr id="37" name="Abgerundetes Rechteck 36">
                      <a:extLst>
                        <a:ext uri="{FF2B5EF4-FFF2-40B4-BE49-F238E27FC236}">
                          <a16:creationId xmlns:a16="http://schemas.microsoft.com/office/drawing/2014/main" id="{00000000-0008-0000-0100-000025000000}"/>
                        </a:ext>
                      </a:extLst>
                    </xdr:cNvPr>
                    <xdr:cNvSpPr/>
                  </xdr:nvSpPr>
                  <xdr:spPr>
                    <a:xfrm>
                      <a:off x="9500471" y="4354463"/>
                      <a:ext cx="731688" cy="283078"/>
                    </a:xfrm>
                    <a:prstGeom prst="roundRect">
                      <a:avLst/>
                    </a:prstGeom>
                    <a:solidFill>
                      <a:srgbClr val="FF0000">
                        <a:alpha val="59000"/>
                      </a:srgbClr>
                    </a:solidFill>
                    <a:ln>
                      <a:solidFill>
                        <a:srgbClr val="FF0000"/>
                      </a:solidFill>
                    </a:ln>
                  </xdr:spPr>
                  <xdr:style>
                    <a:lnRef idx="2">
                      <a:schemeClr val="accent6">
                        <a:shade val="50000"/>
                      </a:schemeClr>
                    </a:lnRef>
                    <a:fillRef idx="1">
                      <a:schemeClr val="accent6"/>
                    </a:fillRef>
                    <a:effectRef idx="0">
                      <a:schemeClr val="accent6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ctr"/>
                    <a:lstStyle/>
                    <a:p>
                      <a:pPr algn="ctr"/>
                      <a:r>
                        <a:rPr lang="de-CH" sz="2000" b="1"/>
                        <a:t>14</a:t>
                      </a:r>
                      <a:endParaRPr lang="de-CH" sz="1100" b="1"/>
                    </a:p>
                  </xdr:txBody>
                </xdr:sp>
                <xdr:sp macro="[0]!Anlässe_15" textlink="">
                  <xdr:nvSpPr>
                    <xdr:cNvPr id="46" name="Abgerundetes Rechteck 45">
                      <a:extLst>
                        <a:ext uri="{FF2B5EF4-FFF2-40B4-BE49-F238E27FC236}">
                          <a16:creationId xmlns:a16="http://schemas.microsoft.com/office/drawing/2014/main" id="{00000000-0008-0000-0100-00002E000000}"/>
                        </a:ext>
                      </a:extLst>
                    </xdr:cNvPr>
                    <xdr:cNvSpPr/>
                  </xdr:nvSpPr>
                  <xdr:spPr>
                    <a:xfrm>
                      <a:off x="6460943" y="4674777"/>
                      <a:ext cx="731688" cy="282400"/>
                    </a:xfrm>
                    <a:prstGeom prst="roundRect">
                      <a:avLst/>
                    </a:prstGeom>
                    <a:solidFill>
                      <a:srgbClr val="FF0000">
                        <a:alpha val="59000"/>
                      </a:srgbClr>
                    </a:solidFill>
                    <a:ln>
                      <a:solidFill>
                        <a:srgbClr val="FF0000"/>
                      </a:solidFill>
                    </a:ln>
                  </xdr:spPr>
                  <xdr:style>
                    <a:lnRef idx="2">
                      <a:schemeClr val="accent6">
                        <a:shade val="50000"/>
                      </a:schemeClr>
                    </a:lnRef>
                    <a:fillRef idx="1">
                      <a:schemeClr val="accent6"/>
                    </a:fillRef>
                    <a:effectRef idx="0">
                      <a:schemeClr val="accent6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ctr"/>
                    <a:lstStyle/>
                    <a:p>
                      <a:pPr algn="ctr"/>
                      <a:r>
                        <a:rPr lang="de-CH" sz="2000" b="1"/>
                        <a:t>15</a:t>
                      </a:r>
                      <a:endParaRPr lang="de-CH" sz="1100" b="1"/>
                    </a:p>
                  </xdr:txBody>
                </xdr:sp>
                <xdr:sp macro="[0]!Anlässe_16" textlink="">
                  <xdr:nvSpPr>
                    <xdr:cNvPr id="47" name="Abgerundetes Rechteck 46">
                      <a:extLst>
                        <a:ext uri="{FF2B5EF4-FFF2-40B4-BE49-F238E27FC236}">
                          <a16:creationId xmlns:a16="http://schemas.microsoft.com/office/drawing/2014/main" id="{00000000-0008-0000-0100-00002F000000}"/>
                        </a:ext>
                      </a:extLst>
                    </xdr:cNvPr>
                    <xdr:cNvSpPr/>
                  </xdr:nvSpPr>
                  <xdr:spPr>
                    <a:xfrm>
                      <a:off x="7218707" y="4674825"/>
                      <a:ext cx="734430" cy="282505"/>
                    </a:xfrm>
                    <a:prstGeom prst="roundRect">
                      <a:avLst/>
                    </a:prstGeom>
                    <a:solidFill>
                      <a:srgbClr val="FF0000">
                        <a:alpha val="59000"/>
                      </a:srgbClr>
                    </a:solidFill>
                    <a:ln>
                      <a:solidFill>
                        <a:srgbClr val="FF0000"/>
                      </a:solidFill>
                    </a:ln>
                  </xdr:spPr>
                  <xdr:style>
                    <a:lnRef idx="2">
                      <a:schemeClr val="accent6">
                        <a:shade val="50000"/>
                      </a:schemeClr>
                    </a:lnRef>
                    <a:fillRef idx="1">
                      <a:schemeClr val="accent6"/>
                    </a:fillRef>
                    <a:effectRef idx="0">
                      <a:schemeClr val="accent6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ctr"/>
                    <a:lstStyle/>
                    <a:p>
                      <a:pPr algn="ctr"/>
                      <a:r>
                        <a:rPr lang="de-CH" sz="2000" b="1"/>
                        <a:t>16</a:t>
                      </a:r>
                      <a:endParaRPr lang="de-CH" sz="1100" b="1"/>
                    </a:p>
                  </xdr:txBody>
                </xdr:sp>
                <xdr:sp macro="[0]!Anlässe_17" textlink="">
                  <xdr:nvSpPr>
                    <xdr:cNvPr id="48" name="Abgerundetes Rechteck 47">
                      <a:extLst>
                        <a:ext uri="{FF2B5EF4-FFF2-40B4-BE49-F238E27FC236}">
                          <a16:creationId xmlns:a16="http://schemas.microsoft.com/office/drawing/2014/main" id="{00000000-0008-0000-0100-000030000000}"/>
                        </a:ext>
                      </a:extLst>
                    </xdr:cNvPr>
                    <xdr:cNvSpPr/>
                  </xdr:nvSpPr>
                  <xdr:spPr>
                    <a:xfrm>
                      <a:off x="7981217" y="4664897"/>
                      <a:ext cx="734430" cy="282505"/>
                    </a:xfrm>
                    <a:prstGeom prst="roundRect">
                      <a:avLst/>
                    </a:prstGeom>
                    <a:solidFill>
                      <a:srgbClr val="FF0000">
                        <a:alpha val="59000"/>
                      </a:srgbClr>
                    </a:solidFill>
                    <a:ln>
                      <a:solidFill>
                        <a:srgbClr val="FF0000"/>
                      </a:solidFill>
                    </a:ln>
                  </xdr:spPr>
                  <xdr:style>
                    <a:lnRef idx="2">
                      <a:schemeClr val="accent6">
                        <a:shade val="50000"/>
                      </a:schemeClr>
                    </a:lnRef>
                    <a:fillRef idx="1">
                      <a:schemeClr val="accent6"/>
                    </a:fillRef>
                    <a:effectRef idx="0">
                      <a:schemeClr val="accent6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ctr"/>
                    <a:lstStyle/>
                    <a:p>
                      <a:pPr algn="ctr"/>
                      <a:r>
                        <a:rPr lang="de-CH" sz="2000" b="1"/>
                        <a:t>17</a:t>
                      </a:r>
                      <a:endParaRPr lang="de-CH" sz="1100" b="1"/>
                    </a:p>
                  </xdr:txBody>
                </xdr:sp>
                <xdr:sp macro="[0]!Anlässe_18" textlink="">
                  <xdr:nvSpPr>
                    <xdr:cNvPr id="49" name="Abgerundetes Rechteck 48">
                      <a:extLst>
                        <a:ext uri="{FF2B5EF4-FFF2-40B4-BE49-F238E27FC236}">
                          <a16:creationId xmlns:a16="http://schemas.microsoft.com/office/drawing/2014/main" id="{00000000-0008-0000-0100-000031000000}"/>
                        </a:ext>
                      </a:extLst>
                    </xdr:cNvPr>
                    <xdr:cNvSpPr/>
                  </xdr:nvSpPr>
                  <xdr:spPr>
                    <a:xfrm>
                      <a:off x="8743990" y="4665790"/>
                      <a:ext cx="730805" cy="282505"/>
                    </a:xfrm>
                    <a:prstGeom prst="roundRect">
                      <a:avLst/>
                    </a:prstGeom>
                    <a:solidFill>
                      <a:srgbClr val="FF0000">
                        <a:alpha val="59000"/>
                      </a:srgbClr>
                    </a:solidFill>
                    <a:ln>
                      <a:solidFill>
                        <a:srgbClr val="FF0000"/>
                      </a:solidFill>
                    </a:ln>
                  </xdr:spPr>
                  <xdr:style>
                    <a:lnRef idx="2">
                      <a:schemeClr val="accent6">
                        <a:shade val="50000"/>
                      </a:schemeClr>
                    </a:lnRef>
                    <a:fillRef idx="1">
                      <a:schemeClr val="accent6"/>
                    </a:fillRef>
                    <a:effectRef idx="0">
                      <a:schemeClr val="accent6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ctr"/>
                    <a:lstStyle/>
                    <a:p>
                      <a:pPr algn="ctr"/>
                      <a:r>
                        <a:rPr lang="de-CH" sz="2000" b="1"/>
                        <a:t>18</a:t>
                      </a:r>
                      <a:endParaRPr lang="de-CH" sz="1100" b="1"/>
                    </a:p>
                  </xdr:txBody>
                </xdr:sp>
                <xdr:sp macro="[0]!Anlässe_19" textlink="">
                  <xdr:nvSpPr>
                    <xdr:cNvPr id="50" name="Abgerundetes Rechteck 49">
                      <a:extLst>
                        <a:ext uri="{FF2B5EF4-FFF2-40B4-BE49-F238E27FC236}">
                          <a16:creationId xmlns:a16="http://schemas.microsoft.com/office/drawing/2014/main" id="{00000000-0008-0000-0100-000032000000}"/>
                        </a:ext>
                      </a:extLst>
                    </xdr:cNvPr>
                    <xdr:cNvSpPr/>
                  </xdr:nvSpPr>
                  <xdr:spPr>
                    <a:xfrm>
                      <a:off x="9510001" y="4666684"/>
                      <a:ext cx="730807" cy="282505"/>
                    </a:xfrm>
                    <a:prstGeom prst="roundRect">
                      <a:avLst/>
                    </a:prstGeom>
                    <a:solidFill>
                      <a:srgbClr val="FF0000">
                        <a:alpha val="59000"/>
                      </a:srgbClr>
                    </a:solidFill>
                    <a:ln>
                      <a:solidFill>
                        <a:srgbClr val="FF0000"/>
                      </a:solidFill>
                    </a:ln>
                  </xdr:spPr>
                  <xdr:style>
                    <a:lnRef idx="2">
                      <a:schemeClr val="accent6">
                        <a:shade val="50000"/>
                      </a:schemeClr>
                    </a:lnRef>
                    <a:fillRef idx="1">
                      <a:schemeClr val="accent6"/>
                    </a:fillRef>
                    <a:effectRef idx="0">
                      <a:schemeClr val="accent6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ctr"/>
                    <a:lstStyle/>
                    <a:p>
                      <a:pPr algn="ctr"/>
                      <a:r>
                        <a:rPr lang="de-CH" sz="2000" b="1"/>
                        <a:t>19</a:t>
                      </a:r>
                      <a:endParaRPr lang="de-CH" sz="900" b="1"/>
                    </a:p>
                  </xdr:txBody>
                </xdr:sp>
              </xdr:grpSp>
              <xdr:sp macro="" textlink="">
                <xdr:nvSpPr>
                  <xdr:cNvPr id="4" name="Textfeld 3">
                    <a:extLst>
                      <a:ext uri="{FF2B5EF4-FFF2-40B4-BE49-F238E27FC236}">
                        <a16:creationId xmlns:a16="http://schemas.microsoft.com/office/drawing/2014/main" id="{00000000-0008-0000-0100-000004000000}"/>
                      </a:ext>
                    </a:extLst>
                  </xdr:cNvPr>
                  <xdr:cNvSpPr txBox="1"/>
                </xdr:nvSpPr>
                <xdr:spPr>
                  <a:xfrm>
                    <a:off x="6542120" y="4062836"/>
                    <a:ext cx="3640132" cy="267599"/>
                  </a:xfrm>
                  <a:prstGeom prst="rect">
                    <a:avLst/>
                  </a:prstGeom>
                  <a:solidFill>
                    <a:srgbClr val="00B0F0"/>
                  </a:solidFill>
                  <a:ln w="9525" cmpd="sng">
                    <a:solidFill>
                      <a:schemeClr val="lt1">
                        <a:shade val="50000"/>
                      </a:schemeClr>
                    </a:solidFill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wrap="square" rtlCol="0" anchor="t"/>
                  <a:lstStyle/>
                  <a:p>
                    <a:pPr algn="ctr"/>
                    <a:r>
                      <a:rPr lang="de-CH" sz="1400" b="1"/>
                      <a:t>2. Anzahl Schiessanlässe für Anzeige</a:t>
                    </a:r>
                  </a:p>
                </xdr:txBody>
              </xdr:sp>
            </xdr:grpSp>
            <xdr:sp macro="[0]!Anlässe_eingeben" textlink="">
              <xdr:nvSpPr>
                <xdr:cNvPr id="15" name="Rahmen 14" descr="Anlässe oberhalb von  % zeichen eingeben ! 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081850" y="3577934"/>
                  <a:ext cx="1687532" cy="408541"/>
                </a:xfrm>
                <a:prstGeom prst="bevel">
                  <a:avLst/>
                </a:prstGeom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 anchorCtr="0"/>
                <a:lstStyle/>
                <a:p>
                  <a:pPr algn="l"/>
                  <a:r>
                    <a:rPr lang="de-CH" sz="1400" b="1">
                      <a:solidFill>
                        <a:sysClr val="windowText" lastClr="000000"/>
                      </a:solidFill>
                    </a:rPr>
                    <a:t>1. </a:t>
                  </a:r>
                  <a:r>
                    <a:rPr lang="de-CH" sz="1200" b="1">
                      <a:solidFill>
                        <a:sysClr val="windowText" lastClr="000000"/>
                      </a:solidFill>
                    </a:rPr>
                    <a:t>Anlässe eingeben</a:t>
                  </a:r>
                  <a:endParaRPr lang="de-CH" sz="1050" b="1">
                    <a:solidFill>
                      <a:sysClr val="windowText" lastClr="000000"/>
                    </a:solidFill>
                  </a:endParaRPr>
                </a:p>
              </xdr:txBody>
            </xdr:sp>
          </xdr:grpSp>
          <xdr:grpSp>
            <xdr:nvGrpSpPr>
              <xdr:cNvPr id="33" name="Gruppieren 32">
                <a:extLst>
                  <a:ext uri="{FF2B5EF4-FFF2-40B4-BE49-F238E27FC236}">
                    <a16:creationId xmlns:a16="http://schemas.microsoft.com/office/drawing/2014/main" id="{00000000-0008-0000-0100-000021000000}"/>
                  </a:ext>
                </a:extLst>
              </xdr:cNvPr>
              <xdr:cNvGrpSpPr/>
            </xdr:nvGrpSpPr>
            <xdr:grpSpPr>
              <a:xfrm>
                <a:off x="6083220" y="5136964"/>
                <a:ext cx="4540459" cy="1373301"/>
                <a:chOff x="15887701" y="790575"/>
                <a:chExt cx="3381375" cy="1343025"/>
              </a:xfrm>
            </xdr:grpSpPr>
            <xdr:sp macro="" textlink="">
              <xdr:nvSpPr>
                <xdr:cNvPr id="34" name="Rechteck 33">
                  <a:extLst>
                    <a:ext uri="{FF2B5EF4-FFF2-40B4-BE49-F238E27FC236}">
                      <a16:creationId xmlns:a16="http://schemas.microsoft.com/office/drawing/2014/main" id="{00000000-0008-0000-0100-000022000000}"/>
                    </a:ext>
                  </a:extLst>
                </xdr:cNvPr>
                <xdr:cNvSpPr/>
              </xdr:nvSpPr>
              <xdr:spPr>
                <a:xfrm>
                  <a:off x="15887701" y="790575"/>
                  <a:ext cx="3381375" cy="1343025"/>
                </a:xfrm>
                <a:prstGeom prst="rect">
                  <a:avLst/>
                </a:prstGeom>
              </xdr:spPr>
              <xdr:style>
                <a:lnRef idx="2">
                  <a:schemeClr val="accent3">
                    <a:shade val="50000"/>
                  </a:schemeClr>
                </a:lnRef>
                <a:fillRef idx="1">
                  <a:schemeClr val="accent3"/>
                </a:fillRef>
                <a:effectRef idx="0">
                  <a:schemeClr val="accent3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de-CH" sz="1100"/>
                </a:p>
              </xdr:txBody>
            </xdr:sp>
            <xdr:sp macro="" textlink="">
              <xdr:nvSpPr>
                <xdr:cNvPr id="38" name="Textfeld 37">
                  <a:extLst>
                    <a:ext uri="{FF2B5EF4-FFF2-40B4-BE49-F238E27FC236}">
                      <a16:creationId xmlns:a16="http://schemas.microsoft.com/office/drawing/2014/main" id="{00000000-0008-0000-0100-000026000000}"/>
                    </a:ext>
                  </a:extLst>
                </xdr:cNvPr>
                <xdr:cNvSpPr txBox="1"/>
              </xdr:nvSpPr>
              <xdr:spPr>
                <a:xfrm>
                  <a:off x="16257495" y="812987"/>
                  <a:ext cx="2621055" cy="310963"/>
                </a:xfrm>
                <a:prstGeom prst="rect">
                  <a:avLst/>
                </a:prstGeom>
                <a:solidFill>
                  <a:srgbClr val="92D050"/>
                </a:solidFill>
                <a:ln w="9525" cmpd="sng">
                  <a:solidFill>
                    <a:schemeClr val="lt1">
                      <a:shade val="50000"/>
                    </a:schemeClr>
                  </a:solidFill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pPr algn="ctr"/>
                  <a:r>
                    <a:rPr lang="de-CH" sz="1400" b="1"/>
                    <a:t> Anzahl zählende Schiessen</a:t>
                  </a:r>
                </a:p>
              </xdr:txBody>
            </xdr:sp>
            <xdr:grpSp>
              <xdr:nvGrpSpPr>
                <xdr:cNvPr id="39" name="Gruppieren 38">
                  <a:extLst>
                    <a:ext uri="{FF2B5EF4-FFF2-40B4-BE49-F238E27FC236}">
                      <a16:creationId xmlns:a16="http://schemas.microsoft.com/office/drawing/2014/main" id="{00000000-0008-0000-0100-000027000000}"/>
                    </a:ext>
                  </a:extLst>
                </xdr:cNvPr>
                <xdr:cNvGrpSpPr/>
              </xdr:nvGrpSpPr>
              <xdr:grpSpPr>
                <a:xfrm>
                  <a:off x="16421100" y="1171575"/>
                  <a:ext cx="2383367" cy="920789"/>
                  <a:chOff x="13525500" y="666750"/>
                  <a:chExt cx="2383367" cy="920789"/>
                </a:xfrm>
              </xdr:grpSpPr>
              <xdr:sp macro="[0]!Anz_05" textlink="">
                <xdr:nvSpPr>
                  <xdr:cNvPr id="40" name="Abgerundetes Rechteck 39">
                    <a:extLst>
                      <a:ext uri="{FF2B5EF4-FFF2-40B4-BE49-F238E27FC236}">
                        <a16:creationId xmlns:a16="http://schemas.microsoft.com/office/drawing/2014/main" id="{00000000-0008-0000-0100-000028000000}"/>
                      </a:ext>
                    </a:extLst>
                  </xdr:cNvPr>
                  <xdr:cNvSpPr/>
                </xdr:nvSpPr>
                <xdr:spPr>
                  <a:xfrm>
                    <a:off x="13944600" y="666750"/>
                    <a:ext cx="421217" cy="412750"/>
                  </a:xfrm>
                  <a:prstGeom prst="roundRect">
                    <a:avLst/>
                  </a:prstGeom>
                </xdr:spPr>
                <xdr:style>
                  <a:lnRef idx="2">
                    <a:schemeClr val="accent6">
                      <a:shade val="50000"/>
                    </a:schemeClr>
                  </a:lnRef>
                  <a:fillRef idx="1">
                    <a:schemeClr val="accent6"/>
                  </a:fillRef>
                  <a:effectRef idx="0">
                    <a:schemeClr val="accent6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/>
                    <a:r>
                      <a:rPr lang="de-CH" sz="2000" b="1"/>
                      <a:t>5</a:t>
                    </a:r>
                    <a:endParaRPr lang="de-CH" sz="1100" b="1"/>
                  </a:p>
                </xdr:txBody>
              </xdr:sp>
              <xdr:sp macro="[0]!Anz_06" textlink="">
                <xdr:nvSpPr>
                  <xdr:cNvPr id="41" name="Abgerundetes Rechteck 40">
                    <a:extLst>
                      <a:ext uri="{FF2B5EF4-FFF2-40B4-BE49-F238E27FC236}">
                        <a16:creationId xmlns:a16="http://schemas.microsoft.com/office/drawing/2014/main" id="{00000000-0008-0000-0100-000029000000}"/>
                      </a:ext>
                    </a:extLst>
                  </xdr:cNvPr>
                  <xdr:cNvSpPr/>
                </xdr:nvSpPr>
                <xdr:spPr>
                  <a:xfrm>
                    <a:off x="14363700" y="666750"/>
                    <a:ext cx="516467" cy="412750"/>
                  </a:xfrm>
                  <a:prstGeom prst="roundRect">
                    <a:avLst/>
                  </a:prstGeom>
                </xdr:spPr>
                <xdr:style>
                  <a:lnRef idx="2">
                    <a:schemeClr val="accent6">
                      <a:shade val="50000"/>
                    </a:schemeClr>
                  </a:lnRef>
                  <a:fillRef idx="1">
                    <a:schemeClr val="accent6"/>
                  </a:fillRef>
                  <a:effectRef idx="0">
                    <a:schemeClr val="accent6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/>
                    <a:r>
                      <a:rPr lang="de-CH" sz="2000" b="1"/>
                      <a:t>6</a:t>
                    </a:r>
                    <a:endParaRPr lang="de-CH" sz="1100" b="1"/>
                  </a:p>
                </xdr:txBody>
              </xdr:sp>
              <xdr:sp macro="[0]!Anz_07" textlink="">
                <xdr:nvSpPr>
                  <xdr:cNvPr id="42" name="Abgerundetes Rechteck 41">
                    <a:extLst>
                      <a:ext uri="{FF2B5EF4-FFF2-40B4-BE49-F238E27FC236}">
                        <a16:creationId xmlns:a16="http://schemas.microsoft.com/office/drawing/2014/main" id="{00000000-0008-0000-0100-00002A000000}"/>
                      </a:ext>
                    </a:extLst>
                  </xdr:cNvPr>
                  <xdr:cNvSpPr/>
                </xdr:nvSpPr>
                <xdr:spPr>
                  <a:xfrm>
                    <a:off x="14878050" y="666750"/>
                    <a:ext cx="516467" cy="412750"/>
                  </a:xfrm>
                  <a:prstGeom prst="roundRect">
                    <a:avLst/>
                  </a:prstGeom>
                </xdr:spPr>
                <xdr:style>
                  <a:lnRef idx="2">
                    <a:schemeClr val="accent6">
                      <a:shade val="50000"/>
                    </a:schemeClr>
                  </a:lnRef>
                  <a:fillRef idx="1">
                    <a:schemeClr val="accent6"/>
                  </a:fillRef>
                  <a:effectRef idx="0">
                    <a:schemeClr val="accent6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/>
                    <a:r>
                      <a:rPr lang="de-CH" sz="2000" b="1"/>
                      <a:t>7</a:t>
                    </a:r>
                    <a:endParaRPr lang="de-CH" sz="1100" b="1"/>
                  </a:p>
                </xdr:txBody>
              </xdr:sp>
              <xdr:sp macro="[0]!Anz_08" textlink="">
                <xdr:nvSpPr>
                  <xdr:cNvPr id="43" name="Abgerundetes Rechteck 42">
                    <a:extLst>
                      <a:ext uri="{FF2B5EF4-FFF2-40B4-BE49-F238E27FC236}">
                        <a16:creationId xmlns:a16="http://schemas.microsoft.com/office/drawing/2014/main" id="{00000000-0008-0000-0100-00002B000000}"/>
                      </a:ext>
                    </a:extLst>
                  </xdr:cNvPr>
                  <xdr:cNvSpPr/>
                </xdr:nvSpPr>
                <xdr:spPr>
                  <a:xfrm>
                    <a:off x="15392400" y="666750"/>
                    <a:ext cx="516467" cy="412750"/>
                  </a:xfrm>
                  <a:prstGeom prst="roundRect">
                    <a:avLst/>
                  </a:prstGeom>
                </xdr:spPr>
                <xdr:style>
                  <a:lnRef idx="2">
                    <a:schemeClr val="accent6">
                      <a:shade val="50000"/>
                    </a:schemeClr>
                  </a:lnRef>
                  <a:fillRef idx="1">
                    <a:schemeClr val="accent6"/>
                  </a:fillRef>
                  <a:effectRef idx="0">
                    <a:schemeClr val="accent6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/>
                    <a:r>
                      <a:rPr lang="de-CH" sz="2000" b="1"/>
                      <a:t>8</a:t>
                    </a:r>
                    <a:endParaRPr lang="de-CH" sz="1100" b="1"/>
                  </a:p>
                </xdr:txBody>
              </xdr:sp>
              <xdr:sp macro="[0]!Anz_04" textlink="">
                <xdr:nvSpPr>
                  <xdr:cNvPr id="44" name="Abgerundetes Rechteck 43">
                    <a:extLst>
                      <a:ext uri="{FF2B5EF4-FFF2-40B4-BE49-F238E27FC236}">
                        <a16:creationId xmlns:a16="http://schemas.microsoft.com/office/drawing/2014/main" id="{00000000-0008-0000-0100-00002C000000}"/>
                      </a:ext>
                    </a:extLst>
                  </xdr:cNvPr>
                  <xdr:cNvSpPr/>
                </xdr:nvSpPr>
                <xdr:spPr>
                  <a:xfrm>
                    <a:off x="13525500" y="666750"/>
                    <a:ext cx="421217" cy="412750"/>
                  </a:xfrm>
                  <a:prstGeom prst="roundRect">
                    <a:avLst/>
                  </a:prstGeom>
                </xdr:spPr>
                <xdr:style>
                  <a:lnRef idx="2">
                    <a:schemeClr val="accent6">
                      <a:shade val="50000"/>
                    </a:schemeClr>
                  </a:lnRef>
                  <a:fillRef idx="1">
                    <a:schemeClr val="accent6"/>
                  </a:fillRef>
                  <a:effectRef idx="0">
                    <a:schemeClr val="accent6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/>
                    <a:r>
                      <a:rPr lang="de-CH" sz="2000" b="1"/>
                      <a:t>4</a:t>
                    </a:r>
                    <a:endParaRPr lang="de-CH" sz="1100" b="1"/>
                  </a:p>
                </xdr:txBody>
              </xdr:sp>
              <xdr:sp macro="[0]!Anz_09" textlink="">
                <xdr:nvSpPr>
                  <xdr:cNvPr id="45" name="Abgerundetes Rechteck 44">
                    <a:extLst>
                      <a:ext uri="{FF2B5EF4-FFF2-40B4-BE49-F238E27FC236}">
                        <a16:creationId xmlns:a16="http://schemas.microsoft.com/office/drawing/2014/main" id="{00000000-0008-0000-0100-00002D000000}"/>
                      </a:ext>
                    </a:extLst>
                  </xdr:cNvPr>
                  <xdr:cNvSpPr/>
                </xdr:nvSpPr>
                <xdr:spPr>
                  <a:xfrm>
                    <a:off x="13525500" y="1174789"/>
                    <a:ext cx="421217" cy="412750"/>
                  </a:xfrm>
                  <a:prstGeom prst="roundRect">
                    <a:avLst/>
                  </a:prstGeom>
                </xdr:spPr>
                <xdr:style>
                  <a:lnRef idx="2">
                    <a:schemeClr val="accent6">
                      <a:shade val="50000"/>
                    </a:schemeClr>
                  </a:lnRef>
                  <a:fillRef idx="1">
                    <a:schemeClr val="accent6"/>
                  </a:fillRef>
                  <a:effectRef idx="0">
                    <a:schemeClr val="accent6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/>
                    <a:r>
                      <a:rPr lang="de-CH" sz="2000" b="1"/>
                      <a:t>9</a:t>
                    </a:r>
                    <a:endParaRPr lang="de-CH" sz="1100" b="1"/>
                  </a:p>
                </xdr:txBody>
              </xdr:sp>
              <xdr:sp macro="[0]!Anz_10" textlink="">
                <xdr:nvSpPr>
                  <xdr:cNvPr id="51" name="Abgerundetes Rechteck 50">
                    <a:extLst>
                      <a:ext uri="{FF2B5EF4-FFF2-40B4-BE49-F238E27FC236}">
                        <a16:creationId xmlns:a16="http://schemas.microsoft.com/office/drawing/2014/main" id="{00000000-0008-0000-0100-000033000000}"/>
                      </a:ext>
                    </a:extLst>
                  </xdr:cNvPr>
                  <xdr:cNvSpPr/>
                </xdr:nvSpPr>
                <xdr:spPr>
                  <a:xfrm>
                    <a:off x="13944600" y="1174789"/>
                    <a:ext cx="421217" cy="412750"/>
                  </a:xfrm>
                  <a:prstGeom prst="roundRect">
                    <a:avLst/>
                  </a:prstGeom>
                </xdr:spPr>
                <xdr:style>
                  <a:lnRef idx="2">
                    <a:schemeClr val="accent6">
                      <a:shade val="50000"/>
                    </a:schemeClr>
                  </a:lnRef>
                  <a:fillRef idx="1">
                    <a:schemeClr val="accent6"/>
                  </a:fillRef>
                  <a:effectRef idx="0">
                    <a:schemeClr val="accent6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/>
                    <a:r>
                      <a:rPr lang="de-CH" sz="2000" b="1"/>
                      <a:t>10</a:t>
                    </a:r>
                    <a:endParaRPr lang="de-CH" sz="1100" b="1"/>
                  </a:p>
                </xdr:txBody>
              </xdr:sp>
              <xdr:sp macro="[0]!Anz_11" textlink="">
                <xdr:nvSpPr>
                  <xdr:cNvPr id="52" name="Abgerundetes Rechteck 51">
                    <a:extLst>
                      <a:ext uri="{FF2B5EF4-FFF2-40B4-BE49-F238E27FC236}">
                        <a16:creationId xmlns:a16="http://schemas.microsoft.com/office/drawing/2014/main" id="{00000000-0008-0000-0100-000034000000}"/>
                      </a:ext>
                    </a:extLst>
                  </xdr:cNvPr>
                  <xdr:cNvSpPr/>
                </xdr:nvSpPr>
                <xdr:spPr>
                  <a:xfrm>
                    <a:off x="14363700" y="1174789"/>
                    <a:ext cx="516467" cy="412750"/>
                  </a:xfrm>
                  <a:prstGeom prst="roundRect">
                    <a:avLst/>
                  </a:prstGeom>
                </xdr:spPr>
                <xdr:style>
                  <a:lnRef idx="2">
                    <a:schemeClr val="accent6">
                      <a:shade val="50000"/>
                    </a:schemeClr>
                  </a:lnRef>
                  <a:fillRef idx="1">
                    <a:schemeClr val="accent6"/>
                  </a:fillRef>
                  <a:effectRef idx="0">
                    <a:schemeClr val="accent6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/>
                    <a:r>
                      <a:rPr lang="de-CH" sz="2000" b="1"/>
                      <a:t>11</a:t>
                    </a:r>
                    <a:endParaRPr lang="de-CH" sz="1100" b="1"/>
                  </a:p>
                </xdr:txBody>
              </xdr:sp>
              <xdr:sp macro="[0]!Anz_12" textlink="">
                <xdr:nvSpPr>
                  <xdr:cNvPr id="53" name="Abgerundetes Rechteck 52">
                    <a:extLst>
                      <a:ext uri="{FF2B5EF4-FFF2-40B4-BE49-F238E27FC236}">
                        <a16:creationId xmlns:a16="http://schemas.microsoft.com/office/drawing/2014/main" id="{00000000-0008-0000-0100-000035000000}"/>
                      </a:ext>
                    </a:extLst>
                  </xdr:cNvPr>
                  <xdr:cNvSpPr/>
                </xdr:nvSpPr>
                <xdr:spPr>
                  <a:xfrm>
                    <a:off x="14878050" y="1174789"/>
                    <a:ext cx="516467" cy="412750"/>
                  </a:xfrm>
                  <a:prstGeom prst="roundRect">
                    <a:avLst/>
                  </a:prstGeom>
                </xdr:spPr>
                <xdr:style>
                  <a:lnRef idx="2">
                    <a:schemeClr val="accent6">
                      <a:shade val="50000"/>
                    </a:schemeClr>
                  </a:lnRef>
                  <a:fillRef idx="1">
                    <a:schemeClr val="accent6"/>
                  </a:fillRef>
                  <a:effectRef idx="0">
                    <a:schemeClr val="accent6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/>
                    <a:r>
                      <a:rPr lang="de-CH" sz="2000" b="1"/>
                      <a:t>12</a:t>
                    </a:r>
                    <a:endParaRPr lang="de-CH" sz="1100" b="1"/>
                  </a:p>
                </xdr:txBody>
              </xdr:sp>
              <xdr:sp macro="[0]!Anz_13" textlink="">
                <xdr:nvSpPr>
                  <xdr:cNvPr id="54" name="Abgerundetes Rechteck 53">
                    <a:extLst>
                      <a:ext uri="{FF2B5EF4-FFF2-40B4-BE49-F238E27FC236}">
                        <a16:creationId xmlns:a16="http://schemas.microsoft.com/office/drawing/2014/main" id="{00000000-0008-0000-0100-000036000000}"/>
                      </a:ext>
                    </a:extLst>
                  </xdr:cNvPr>
                  <xdr:cNvSpPr/>
                </xdr:nvSpPr>
                <xdr:spPr>
                  <a:xfrm>
                    <a:off x="15392400" y="1174789"/>
                    <a:ext cx="516467" cy="412750"/>
                  </a:xfrm>
                  <a:prstGeom prst="roundRect">
                    <a:avLst/>
                  </a:prstGeom>
                </xdr:spPr>
                <xdr:style>
                  <a:lnRef idx="2">
                    <a:schemeClr val="accent6">
                      <a:shade val="50000"/>
                    </a:schemeClr>
                  </a:lnRef>
                  <a:fillRef idx="1">
                    <a:schemeClr val="accent6"/>
                  </a:fillRef>
                  <a:effectRef idx="0">
                    <a:schemeClr val="accent6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/>
                    <a:r>
                      <a:rPr lang="de-CH" sz="2000" b="1"/>
                      <a:t>13</a:t>
                    </a:r>
                    <a:endParaRPr lang="de-CH" sz="1100" b="1"/>
                  </a:p>
                </xdr:txBody>
              </xdr:sp>
            </xdr:grpSp>
          </xdr:grpSp>
        </xdr:grpSp>
        <xdr:sp macro="[0]!Sort_unter_Jahr" textlink="">
          <xdr:nvSpPr>
            <xdr:cNvPr id="55" name="Rahmen 54" descr="Anlässe oberhalb von  % zeichen eingeben ! ">
              <a:extLst>
                <a:ext uri="{FF2B5EF4-FFF2-40B4-BE49-F238E27FC236}">
                  <a16:creationId xmlns:a16="http://schemas.microsoft.com/office/drawing/2014/main" id="{00000000-0008-0000-0100-000037000000}"/>
                </a:ext>
              </a:extLst>
            </xdr:cNvPr>
            <xdr:cNvSpPr/>
          </xdr:nvSpPr>
          <xdr:spPr>
            <a:xfrm>
              <a:off x="3978716" y="7672008"/>
              <a:ext cx="2347404" cy="406599"/>
            </a:xfrm>
            <a:prstGeom prst="bevel">
              <a:avLst/>
            </a:prstGeom>
            <a:solidFill>
              <a:schemeClr val="accent6">
                <a:lumMod val="60000"/>
                <a:lumOff val="40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 anchorCtr="0"/>
            <a:lstStyle/>
            <a:p>
              <a:pPr algn="l"/>
              <a:r>
                <a:rPr lang="de-CH" sz="1600" b="1">
                  <a:solidFill>
                    <a:sysClr val="windowText" lastClr="000000"/>
                  </a:solidFill>
                </a:rPr>
                <a:t>Sortiert unter dem Jahr </a:t>
              </a:r>
              <a:endParaRPr lang="de-CH" sz="1100" b="1">
                <a:solidFill>
                  <a:sysClr val="windowText" lastClr="000000"/>
                </a:solidFill>
              </a:endParaRPr>
            </a:p>
          </xdr:txBody>
        </xdr:sp>
        <xdr:sp macro="[0]!Sort_Ende_Jahr" textlink="">
          <xdr:nvSpPr>
            <xdr:cNvPr id="56" name="Rahmen 55" descr="Anlässe oberhalb von  % zeichen eingeben ! ">
              <a:extLst>
                <a:ext uri="{FF2B5EF4-FFF2-40B4-BE49-F238E27FC236}">
                  <a16:creationId xmlns:a16="http://schemas.microsoft.com/office/drawing/2014/main" id="{00000000-0008-0000-0100-000038000000}"/>
                </a:ext>
              </a:extLst>
            </xdr:cNvPr>
            <xdr:cNvSpPr/>
          </xdr:nvSpPr>
          <xdr:spPr>
            <a:xfrm>
              <a:off x="6324862" y="7672270"/>
              <a:ext cx="2252929" cy="806006"/>
            </a:xfrm>
            <a:prstGeom prst="bevel">
              <a:avLst/>
            </a:prstGeom>
            <a:solidFill>
              <a:schemeClr val="accent6">
                <a:lumMod val="60000"/>
                <a:lumOff val="40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 anchorCtr="0"/>
            <a:lstStyle/>
            <a:p>
              <a:pPr algn="ctr"/>
              <a:r>
                <a:rPr lang="de-CH" sz="1600" b="1">
                  <a:solidFill>
                    <a:sysClr val="windowText" lastClr="000000"/>
                  </a:solidFill>
                </a:rPr>
                <a:t>Sortiert/Druckt </a:t>
              </a:r>
            </a:p>
            <a:p>
              <a:pPr algn="ctr"/>
              <a:r>
                <a:rPr lang="de-CH" sz="1600" b="1">
                  <a:solidFill>
                    <a:sysClr val="windowText" lastClr="000000"/>
                  </a:solidFill>
                </a:rPr>
                <a:t>Ende Jahr  </a:t>
              </a:r>
              <a:endParaRPr lang="de-CH" sz="1100" b="1">
                <a:solidFill>
                  <a:sysClr val="windowText" lastClr="000000"/>
                </a:solidFill>
              </a:endParaRPr>
            </a:p>
          </xdr:txBody>
        </xdr:sp>
      </xdr:grpSp>
    </xdr:grpSp>
    <xdr:clientData fPrintsWithSheet="0"/>
  </xdr:twoCellAnchor>
  <xdr:twoCellAnchor>
    <xdr:from>
      <xdr:col>2</xdr:col>
      <xdr:colOff>38100</xdr:colOff>
      <xdr:row>3</xdr:row>
      <xdr:rowOff>1079500</xdr:rowOff>
    </xdr:from>
    <xdr:to>
      <xdr:col>5</xdr:col>
      <xdr:colOff>25400</xdr:colOff>
      <xdr:row>3</xdr:row>
      <xdr:rowOff>1574800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7A471A6F-4F3E-48E8-8401-78ADFE7469B5}"/>
            </a:ext>
          </a:extLst>
        </xdr:cNvPr>
        <xdr:cNvSpPr txBox="1"/>
      </xdr:nvSpPr>
      <xdr:spPr>
        <a:xfrm>
          <a:off x="482600" y="1727200"/>
          <a:ext cx="99060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 b="1"/>
            <a:t>2019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419296</xdr:colOff>
      <xdr:row>42</xdr:row>
      <xdr:rowOff>39645</xdr:rowOff>
    </xdr:from>
    <xdr:to>
      <xdr:col>26</xdr:col>
      <xdr:colOff>231596</xdr:colOff>
      <xdr:row>49</xdr:row>
      <xdr:rowOff>18275</xdr:rowOff>
    </xdr:to>
    <xdr:grpSp>
      <xdr:nvGrpSpPr>
        <xdr:cNvPr id="25" name="Gruppier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pSpPr/>
      </xdr:nvGrpSpPr>
      <xdr:grpSpPr>
        <a:xfrm>
          <a:off x="3884015" y="4099676"/>
          <a:ext cx="4455737" cy="1395474"/>
          <a:chOff x="15887700" y="790575"/>
          <a:chExt cx="3381375" cy="1343025"/>
        </a:xfrm>
      </xdr:grpSpPr>
      <xdr:sp macro="" textlink="">
        <xdr:nvSpPr>
          <xdr:cNvPr id="26" name="Rechteck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/>
        </xdr:nvSpPr>
        <xdr:spPr>
          <a:xfrm>
            <a:off x="15887700" y="790575"/>
            <a:ext cx="3381375" cy="1343025"/>
          </a:xfrm>
          <a:prstGeom prst="rect">
            <a:avLst/>
          </a:prstGeom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CH" sz="1100"/>
          </a:p>
        </xdr:txBody>
      </xdr:sp>
      <xdr:sp macro="" textlink="">
        <xdr:nvSpPr>
          <xdr:cNvPr id="27" name="Textfeld 26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 txBox="1"/>
        </xdr:nvSpPr>
        <xdr:spPr>
          <a:xfrm>
            <a:off x="16257495" y="812987"/>
            <a:ext cx="2621055" cy="310963"/>
          </a:xfrm>
          <a:prstGeom prst="rect">
            <a:avLst/>
          </a:prstGeom>
          <a:solidFill>
            <a:srgbClr val="92D050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de-CH" sz="1400" b="1"/>
              <a:t>4. Anzahl zählende Schiessen</a:t>
            </a:r>
          </a:p>
        </xdr:txBody>
      </xdr:sp>
      <xdr:grpSp>
        <xdr:nvGrpSpPr>
          <xdr:cNvPr id="28" name="Gruppieren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GrpSpPr/>
        </xdr:nvGrpSpPr>
        <xdr:grpSpPr>
          <a:xfrm>
            <a:off x="16421100" y="1171575"/>
            <a:ext cx="2383367" cy="920789"/>
            <a:chOff x="13525500" y="666750"/>
            <a:chExt cx="2383367" cy="920789"/>
          </a:xfrm>
        </xdr:grpSpPr>
        <xdr:sp macro="[0]!Anz_08" textlink="">
          <xdr:nvSpPr>
            <xdr:cNvPr id="29" name="Abgerundetes Rechteck 28">
              <a:extLst>
                <a:ext uri="{FF2B5EF4-FFF2-40B4-BE49-F238E27FC236}">
                  <a16:creationId xmlns:a16="http://schemas.microsoft.com/office/drawing/2014/main" id="{00000000-0008-0000-0200-00001D000000}"/>
                </a:ext>
              </a:extLst>
            </xdr:cNvPr>
            <xdr:cNvSpPr/>
          </xdr:nvSpPr>
          <xdr:spPr>
            <a:xfrm>
              <a:off x="13944600" y="666750"/>
              <a:ext cx="421217" cy="412750"/>
            </a:xfrm>
            <a:prstGeom prst="roundRect">
              <a:avLst/>
            </a:prstGeom>
          </xdr:spPr>
          <xdr:style>
            <a:lnRef idx="2">
              <a:schemeClr val="accent6">
                <a:shade val="50000"/>
              </a:schemeClr>
            </a:lnRef>
            <a:fillRef idx="1">
              <a:schemeClr val="accent6"/>
            </a:fillRef>
            <a:effectRef idx="0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de-CH" sz="2000" b="1"/>
                <a:t>8</a:t>
              </a:r>
              <a:endParaRPr lang="de-CH" sz="1100" b="1"/>
            </a:p>
          </xdr:txBody>
        </xdr:sp>
        <xdr:sp macro="[0]!Anz_09" textlink="">
          <xdr:nvSpPr>
            <xdr:cNvPr id="30" name="Abgerundetes Rechteck 29">
              <a:extLst>
                <a:ext uri="{FF2B5EF4-FFF2-40B4-BE49-F238E27FC236}">
                  <a16:creationId xmlns:a16="http://schemas.microsoft.com/office/drawing/2014/main" id="{00000000-0008-0000-0200-00001E000000}"/>
                </a:ext>
              </a:extLst>
            </xdr:cNvPr>
            <xdr:cNvSpPr/>
          </xdr:nvSpPr>
          <xdr:spPr>
            <a:xfrm>
              <a:off x="14363700" y="666750"/>
              <a:ext cx="516467" cy="412750"/>
            </a:xfrm>
            <a:prstGeom prst="roundRect">
              <a:avLst/>
            </a:prstGeom>
          </xdr:spPr>
          <xdr:style>
            <a:lnRef idx="2">
              <a:schemeClr val="accent6">
                <a:shade val="50000"/>
              </a:schemeClr>
            </a:lnRef>
            <a:fillRef idx="1">
              <a:schemeClr val="accent6"/>
            </a:fillRef>
            <a:effectRef idx="0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de-CH" sz="2000" b="1"/>
                <a:t>9</a:t>
              </a:r>
              <a:endParaRPr lang="de-CH" sz="1100" b="1"/>
            </a:p>
          </xdr:txBody>
        </xdr:sp>
        <xdr:sp macro="[0]!Anz_10" textlink="">
          <xdr:nvSpPr>
            <xdr:cNvPr id="31" name="Abgerundetes Rechteck 30">
              <a:extLst>
                <a:ext uri="{FF2B5EF4-FFF2-40B4-BE49-F238E27FC236}">
                  <a16:creationId xmlns:a16="http://schemas.microsoft.com/office/drawing/2014/main" id="{00000000-0008-0000-0200-00001F000000}"/>
                </a:ext>
              </a:extLst>
            </xdr:cNvPr>
            <xdr:cNvSpPr/>
          </xdr:nvSpPr>
          <xdr:spPr>
            <a:xfrm>
              <a:off x="14878050" y="666750"/>
              <a:ext cx="516467" cy="412750"/>
            </a:xfrm>
            <a:prstGeom prst="roundRect">
              <a:avLst/>
            </a:prstGeom>
          </xdr:spPr>
          <xdr:style>
            <a:lnRef idx="2">
              <a:schemeClr val="accent6">
                <a:shade val="50000"/>
              </a:schemeClr>
            </a:lnRef>
            <a:fillRef idx="1">
              <a:schemeClr val="accent6"/>
            </a:fillRef>
            <a:effectRef idx="0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de-CH" sz="2000" b="1"/>
                <a:t>10</a:t>
              </a:r>
              <a:endParaRPr lang="de-CH" sz="1100" b="1"/>
            </a:p>
          </xdr:txBody>
        </xdr:sp>
        <xdr:sp macro="[0]!Anz_11" textlink="">
          <xdr:nvSpPr>
            <xdr:cNvPr id="32" name="Abgerundetes Rechteck 31">
              <a:extLst>
                <a:ext uri="{FF2B5EF4-FFF2-40B4-BE49-F238E27FC236}">
                  <a16:creationId xmlns:a16="http://schemas.microsoft.com/office/drawing/2014/main" id="{00000000-0008-0000-0200-000020000000}"/>
                </a:ext>
              </a:extLst>
            </xdr:cNvPr>
            <xdr:cNvSpPr/>
          </xdr:nvSpPr>
          <xdr:spPr>
            <a:xfrm>
              <a:off x="15392400" y="666750"/>
              <a:ext cx="516467" cy="412750"/>
            </a:xfrm>
            <a:prstGeom prst="roundRect">
              <a:avLst/>
            </a:prstGeom>
          </xdr:spPr>
          <xdr:style>
            <a:lnRef idx="2">
              <a:schemeClr val="accent6">
                <a:shade val="50000"/>
              </a:schemeClr>
            </a:lnRef>
            <a:fillRef idx="1">
              <a:schemeClr val="accent6"/>
            </a:fillRef>
            <a:effectRef idx="0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de-CH" sz="2000" b="1"/>
                <a:t>11</a:t>
              </a:r>
              <a:endParaRPr lang="de-CH" sz="1100" b="1"/>
            </a:p>
          </xdr:txBody>
        </xdr:sp>
        <xdr:sp macro="[0]!Anz_07" textlink="">
          <xdr:nvSpPr>
            <xdr:cNvPr id="33" name="Abgerundetes Rechteck 32">
              <a:extLst>
                <a:ext uri="{FF2B5EF4-FFF2-40B4-BE49-F238E27FC236}">
                  <a16:creationId xmlns:a16="http://schemas.microsoft.com/office/drawing/2014/main" id="{00000000-0008-0000-0200-000021000000}"/>
                </a:ext>
              </a:extLst>
            </xdr:cNvPr>
            <xdr:cNvSpPr/>
          </xdr:nvSpPr>
          <xdr:spPr>
            <a:xfrm>
              <a:off x="13525500" y="666750"/>
              <a:ext cx="421217" cy="412750"/>
            </a:xfrm>
            <a:prstGeom prst="roundRect">
              <a:avLst/>
            </a:prstGeom>
          </xdr:spPr>
          <xdr:style>
            <a:lnRef idx="2">
              <a:schemeClr val="accent6">
                <a:shade val="50000"/>
              </a:schemeClr>
            </a:lnRef>
            <a:fillRef idx="1">
              <a:schemeClr val="accent6"/>
            </a:fillRef>
            <a:effectRef idx="0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de-CH" sz="2000" b="1"/>
                <a:t>7</a:t>
              </a:r>
              <a:endParaRPr lang="de-CH" sz="1100" b="1"/>
            </a:p>
          </xdr:txBody>
        </xdr:sp>
        <xdr:sp macro="[0]!Anz_12" textlink="">
          <xdr:nvSpPr>
            <xdr:cNvPr id="34" name="Abgerundetes Rechteck 33">
              <a:extLst>
                <a:ext uri="{FF2B5EF4-FFF2-40B4-BE49-F238E27FC236}">
                  <a16:creationId xmlns:a16="http://schemas.microsoft.com/office/drawing/2014/main" id="{00000000-0008-0000-0200-000022000000}"/>
                </a:ext>
              </a:extLst>
            </xdr:cNvPr>
            <xdr:cNvSpPr/>
          </xdr:nvSpPr>
          <xdr:spPr>
            <a:xfrm>
              <a:off x="13525500" y="1174789"/>
              <a:ext cx="421217" cy="412750"/>
            </a:xfrm>
            <a:prstGeom prst="roundRect">
              <a:avLst/>
            </a:prstGeom>
          </xdr:spPr>
          <xdr:style>
            <a:lnRef idx="2">
              <a:schemeClr val="accent6">
                <a:shade val="50000"/>
              </a:schemeClr>
            </a:lnRef>
            <a:fillRef idx="1">
              <a:schemeClr val="accent6"/>
            </a:fillRef>
            <a:effectRef idx="0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de-CH" sz="2000" b="1"/>
                <a:t>12</a:t>
              </a:r>
              <a:endParaRPr lang="de-CH" sz="1100" b="1"/>
            </a:p>
          </xdr:txBody>
        </xdr:sp>
        <xdr:sp macro="[0]!Anz_13" textlink="">
          <xdr:nvSpPr>
            <xdr:cNvPr id="35" name="Abgerundetes Rechteck 34">
              <a:extLst>
                <a:ext uri="{FF2B5EF4-FFF2-40B4-BE49-F238E27FC236}">
                  <a16:creationId xmlns:a16="http://schemas.microsoft.com/office/drawing/2014/main" id="{00000000-0008-0000-0200-000023000000}"/>
                </a:ext>
              </a:extLst>
            </xdr:cNvPr>
            <xdr:cNvSpPr/>
          </xdr:nvSpPr>
          <xdr:spPr>
            <a:xfrm>
              <a:off x="13944600" y="1174789"/>
              <a:ext cx="421217" cy="412750"/>
            </a:xfrm>
            <a:prstGeom prst="roundRect">
              <a:avLst/>
            </a:prstGeom>
          </xdr:spPr>
          <xdr:style>
            <a:lnRef idx="2">
              <a:schemeClr val="accent6">
                <a:shade val="50000"/>
              </a:schemeClr>
            </a:lnRef>
            <a:fillRef idx="1">
              <a:schemeClr val="accent6"/>
            </a:fillRef>
            <a:effectRef idx="0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de-CH" sz="2000" b="1"/>
                <a:t>13</a:t>
              </a:r>
              <a:endParaRPr lang="de-CH" sz="1100" b="1"/>
            </a:p>
          </xdr:txBody>
        </xdr:sp>
        <xdr:sp macro="[0]!Anz_14" textlink="">
          <xdr:nvSpPr>
            <xdr:cNvPr id="36" name="Abgerundetes Rechteck 35">
              <a:extLst>
                <a:ext uri="{FF2B5EF4-FFF2-40B4-BE49-F238E27FC236}">
                  <a16:creationId xmlns:a16="http://schemas.microsoft.com/office/drawing/2014/main" id="{00000000-0008-0000-0200-000024000000}"/>
                </a:ext>
              </a:extLst>
            </xdr:cNvPr>
            <xdr:cNvSpPr/>
          </xdr:nvSpPr>
          <xdr:spPr>
            <a:xfrm>
              <a:off x="14363700" y="1174789"/>
              <a:ext cx="516467" cy="412750"/>
            </a:xfrm>
            <a:prstGeom prst="roundRect">
              <a:avLst/>
            </a:prstGeom>
          </xdr:spPr>
          <xdr:style>
            <a:lnRef idx="2">
              <a:schemeClr val="accent6">
                <a:shade val="50000"/>
              </a:schemeClr>
            </a:lnRef>
            <a:fillRef idx="1">
              <a:schemeClr val="accent6"/>
            </a:fillRef>
            <a:effectRef idx="0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de-CH" sz="2000" b="1"/>
                <a:t>14</a:t>
              </a:r>
              <a:endParaRPr lang="de-CH" sz="1100" b="1"/>
            </a:p>
          </xdr:txBody>
        </xdr:sp>
        <xdr:sp macro="[0]!Anz_15" textlink="">
          <xdr:nvSpPr>
            <xdr:cNvPr id="37" name="Abgerundetes Rechteck 36">
              <a:extLst>
                <a:ext uri="{FF2B5EF4-FFF2-40B4-BE49-F238E27FC236}">
                  <a16:creationId xmlns:a16="http://schemas.microsoft.com/office/drawing/2014/main" id="{00000000-0008-0000-0200-000025000000}"/>
                </a:ext>
              </a:extLst>
            </xdr:cNvPr>
            <xdr:cNvSpPr/>
          </xdr:nvSpPr>
          <xdr:spPr>
            <a:xfrm>
              <a:off x="14878050" y="1174789"/>
              <a:ext cx="516467" cy="412750"/>
            </a:xfrm>
            <a:prstGeom prst="roundRect">
              <a:avLst/>
            </a:prstGeom>
          </xdr:spPr>
          <xdr:style>
            <a:lnRef idx="2">
              <a:schemeClr val="accent6">
                <a:shade val="50000"/>
              </a:schemeClr>
            </a:lnRef>
            <a:fillRef idx="1">
              <a:schemeClr val="accent6"/>
            </a:fillRef>
            <a:effectRef idx="0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de-CH" sz="2000" b="1"/>
                <a:t>15</a:t>
              </a:r>
              <a:endParaRPr lang="de-CH" sz="1100" b="1"/>
            </a:p>
          </xdr:txBody>
        </xdr:sp>
        <xdr:sp macro="[0]!Anz_16" textlink="">
          <xdr:nvSpPr>
            <xdr:cNvPr id="38" name="Abgerundetes Rechteck 37">
              <a:extLst>
                <a:ext uri="{FF2B5EF4-FFF2-40B4-BE49-F238E27FC236}">
                  <a16:creationId xmlns:a16="http://schemas.microsoft.com/office/drawing/2014/main" id="{00000000-0008-0000-0200-000026000000}"/>
                </a:ext>
              </a:extLst>
            </xdr:cNvPr>
            <xdr:cNvSpPr/>
          </xdr:nvSpPr>
          <xdr:spPr>
            <a:xfrm>
              <a:off x="15392400" y="1174789"/>
              <a:ext cx="516467" cy="412750"/>
            </a:xfrm>
            <a:prstGeom prst="roundRect">
              <a:avLst/>
            </a:prstGeom>
          </xdr:spPr>
          <xdr:style>
            <a:lnRef idx="2">
              <a:schemeClr val="accent6">
                <a:shade val="50000"/>
              </a:schemeClr>
            </a:lnRef>
            <a:fillRef idx="1">
              <a:schemeClr val="accent6"/>
            </a:fillRef>
            <a:effectRef idx="0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de-CH" sz="2000" b="1"/>
                <a:t>16</a:t>
              </a:r>
              <a:endParaRPr lang="de-CH" sz="1100" b="1"/>
            </a:p>
          </xdr:txBody>
        </xdr:sp>
      </xdr:grpSp>
    </xdr:grpSp>
    <xdr:clientData fPrintsWithSheet="0"/>
  </xdr:twoCellAnchor>
  <xdr:twoCellAnchor>
    <xdr:from>
      <xdr:col>10</xdr:col>
      <xdr:colOff>428623</xdr:colOff>
      <xdr:row>50</xdr:row>
      <xdr:rowOff>134837</xdr:rowOff>
    </xdr:from>
    <xdr:to>
      <xdr:col>16</xdr:col>
      <xdr:colOff>233998</xdr:colOff>
      <xdr:row>54</xdr:row>
      <xdr:rowOff>53250</xdr:rowOff>
    </xdr:to>
    <xdr:sp macro="[0]!Sortieren" textlink="">
      <xdr:nvSpPr>
        <xdr:cNvPr id="39" name="Rahmen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3893342" y="5814118"/>
          <a:ext cx="2520000" cy="728038"/>
        </a:xfrm>
        <a:prstGeom prst="bevel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de-CH" sz="1800" b="1">
              <a:solidFill>
                <a:sysClr val="windowText" lastClr="000000"/>
              </a:solidFill>
            </a:rPr>
            <a:t>6. Sortiert Resultate </a:t>
          </a:r>
          <a:endParaRPr lang="de-CH" sz="1200" b="1">
            <a:solidFill>
              <a:sysClr val="windowText" lastClr="000000"/>
            </a:solidFill>
          </a:endParaRPr>
        </a:p>
      </xdr:txBody>
    </xdr:sp>
    <xdr:clientData fPrintsWithSheet="0"/>
  </xdr:twoCellAnchor>
  <xdr:twoCellAnchor editAs="absolute">
    <xdr:from>
      <xdr:col>11</xdr:col>
      <xdr:colOff>0</xdr:colOff>
      <xdr:row>65</xdr:row>
      <xdr:rowOff>0</xdr:rowOff>
    </xdr:from>
    <xdr:to>
      <xdr:col>18</xdr:col>
      <xdr:colOff>303557</xdr:colOff>
      <xdr:row>71</xdr:row>
      <xdr:rowOff>119667</xdr:rowOff>
    </xdr:to>
    <xdr:sp macro="[0]!Auswertung" textlink="">
      <xdr:nvSpPr>
        <xdr:cNvPr id="18" name="Rahmen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3917156" y="8382000"/>
          <a:ext cx="3470620" cy="976917"/>
        </a:xfrm>
        <a:prstGeom prst="bevel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de-CH" sz="2000" b="1">
              <a:solidFill>
                <a:sysClr val="windowText" lastClr="000000"/>
              </a:solidFill>
            </a:rPr>
            <a:t>3.</a:t>
          </a:r>
          <a:r>
            <a:rPr lang="de-CH" sz="2000" b="1" baseline="0">
              <a:solidFill>
                <a:sysClr val="windowText" lastClr="000000"/>
              </a:solidFill>
            </a:rPr>
            <a:t> Auswertung</a:t>
          </a:r>
        </a:p>
        <a:p>
          <a:pPr algn="l"/>
          <a:r>
            <a:rPr lang="de-CH" sz="2000" b="1" baseline="0">
              <a:solidFill>
                <a:sysClr val="windowText" lastClr="000000"/>
              </a:solidFill>
            </a:rPr>
            <a:t> am Ende aller Schiessen</a:t>
          </a:r>
          <a:endParaRPr lang="de-CH" sz="2000" b="1">
            <a:solidFill>
              <a:sysClr val="windowText" lastClr="000000"/>
            </a:solidFill>
          </a:endParaRP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408214</xdr:colOff>
      <xdr:row>2</xdr:row>
      <xdr:rowOff>0</xdr:rowOff>
    </xdr:from>
    <xdr:to>
      <xdr:col>26</xdr:col>
      <xdr:colOff>70667</xdr:colOff>
      <xdr:row>12</xdr:row>
      <xdr:rowOff>190238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72750" y="394607"/>
          <a:ext cx="723810" cy="20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9">
    <tabColor rgb="FFFFFF00"/>
    <pageSetUpPr fitToPage="1"/>
  </sheetPr>
  <dimension ref="A1:C46"/>
  <sheetViews>
    <sheetView workbookViewId="0">
      <selection activeCell="A18" sqref="A18"/>
    </sheetView>
  </sheetViews>
  <sheetFormatPr baseColWidth="10" defaultRowHeight="15"/>
  <cols>
    <col min="1" max="1" width="4.42578125" bestFit="1" customWidth="1"/>
    <col min="13" max="13" width="26" customWidth="1"/>
  </cols>
  <sheetData>
    <row r="1" spans="1:3">
      <c r="A1" s="28" t="s">
        <v>171</v>
      </c>
    </row>
    <row r="2" spans="1:3" ht="18.75">
      <c r="B2" s="22" t="s">
        <v>28</v>
      </c>
    </row>
    <row r="3" spans="1:3" ht="20.25" customHeight="1">
      <c r="A3" s="48">
        <v>1</v>
      </c>
      <c r="B3" s="49" t="s">
        <v>63</v>
      </c>
      <c r="C3" s="49"/>
    </row>
    <row r="4" spans="1:3" ht="20.25" customHeight="1">
      <c r="A4" s="48">
        <v>2</v>
      </c>
      <c r="B4" s="7" t="s">
        <v>198</v>
      </c>
      <c r="C4" s="49"/>
    </row>
    <row r="5" spans="1:3" ht="20.25" customHeight="1">
      <c r="A5" s="48">
        <v>3</v>
      </c>
      <c r="B5" s="310" t="s">
        <v>201</v>
      </c>
      <c r="C5" s="49"/>
    </row>
    <row r="6" spans="1:3" ht="20.25" customHeight="1">
      <c r="A6" s="48">
        <v>4</v>
      </c>
      <c r="B6" s="311" t="s">
        <v>202</v>
      </c>
      <c r="C6" s="49"/>
    </row>
    <row r="7" spans="1:3" ht="20.25" customHeight="1">
      <c r="A7" s="48">
        <v>5</v>
      </c>
      <c r="B7" s="49" t="s">
        <v>203</v>
      </c>
      <c r="C7" s="49"/>
    </row>
    <row r="8" spans="1:3" ht="20.25" customHeight="1">
      <c r="A8" s="48">
        <v>6</v>
      </c>
      <c r="B8" s="7" t="s">
        <v>204</v>
      </c>
      <c r="C8" s="49"/>
    </row>
    <row r="9" spans="1:3" ht="20.25" customHeight="1">
      <c r="A9" s="48">
        <v>7</v>
      </c>
      <c r="B9" t="s">
        <v>205</v>
      </c>
      <c r="C9" s="49"/>
    </row>
    <row r="10" spans="1:3" ht="20.25" customHeight="1">
      <c r="A10" s="48">
        <v>8</v>
      </c>
      <c r="B10" t="s">
        <v>206</v>
      </c>
      <c r="C10" s="49"/>
    </row>
    <row r="11" spans="1:3" ht="20.25" customHeight="1">
      <c r="A11" s="48">
        <v>9</v>
      </c>
      <c r="B11" s="49" t="s">
        <v>207</v>
      </c>
      <c r="C11" s="49"/>
    </row>
    <row r="12" spans="1:3" ht="20.25" customHeight="1">
      <c r="A12" s="48">
        <v>10</v>
      </c>
      <c r="B12" s="49" t="s">
        <v>199</v>
      </c>
      <c r="C12" s="49"/>
    </row>
    <row r="13" spans="1:3" ht="20.25" customHeight="1">
      <c r="A13" s="48">
        <v>11</v>
      </c>
      <c r="B13" s="49" t="s">
        <v>208</v>
      </c>
      <c r="C13" s="49"/>
    </row>
    <row r="14" spans="1:3" ht="20.25" customHeight="1">
      <c r="A14" s="48">
        <v>12</v>
      </c>
      <c r="B14" s="49" t="s">
        <v>209</v>
      </c>
      <c r="C14" s="49"/>
    </row>
    <row r="15" spans="1:3" ht="20.25" customHeight="1">
      <c r="A15" s="48">
        <v>13</v>
      </c>
      <c r="B15" s="49" t="s">
        <v>210</v>
      </c>
      <c r="C15" s="49"/>
    </row>
    <row r="16" spans="1:3" ht="20.25" customHeight="1">
      <c r="A16" s="48">
        <v>14</v>
      </c>
      <c r="B16" s="148" t="s">
        <v>29</v>
      </c>
      <c r="C16" s="49"/>
    </row>
    <row r="17" spans="2:3" ht="20.25" customHeight="1">
      <c r="C17" s="49"/>
    </row>
    <row r="18" spans="2:3" ht="20.25" customHeight="1">
      <c r="B18" s="49" t="s">
        <v>200</v>
      </c>
      <c r="C18" s="49"/>
    </row>
    <row r="19" spans="2:3" ht="15.75">
      <c r="C19" s="49"/>
    </row>
    <row r="20" spans="2:3" ht="15.75">
      <c r="C20" s="49"/>
    </row>
    <row r="21" spans="2:3" ht="15.75">
      <c r="C21" s="49"/>
    </row>
    <row r="22" spans="2:3" ht="15.75">
      <c r="C22" s="49"/>
    </row>
    <row r="23" spans="2:3" ht="15.75">
      <c r="C23" s="49"/>
    </row>
    <row r="24" spans="2:3" ht="15.75">
      <c r="C24" s="49"/>
    </row>
    <row r="25" spans="2:3" ht="15.75">
      <c r="C25" s="49"/>
    </row>
    <row r="26" spans="2:3" ht="15.75">
      <c r="C26" s="49"/>
    </row>
    <row r="27" spans="2:3" ht="15.75">
      <c r="C27" s="49"/>
    </row>
    <row r="28" spans="2:3" ht="15.75">
      <c r="C28" s="49"/>
    </row>
    <row r="29" spans="2:3" ht="15.75">
      <c r="C29" s="49"/>
    </row>
    <row r="30" spans="2:3" ht="15.75">
      <c r="C30" s="49"/>
    </row>
    <row r="31" spans="2:3" ht="15.75">
      <c r="C31" s="49"/>
    </row>
    <row r="32" spans="2:3" ht="15.75">
      <c r="C32" s="49"/>
    </row>
    <row r="33" spans="1:3" ht="15.75">
      <c r="C33" s="49"/>
    </row>
    <row r="34" spans="1:3" ht="15.75">
      <c r="C34" s="49"/>
    </row>
    <row r="35" spans="1:3" ht="15.75">
      <c r="C35" s="49"/>
    </row>
    <row r="36" spans="1:3" ht="15.75">
      <c r="C36" s="49"/>
    </row>
    <row r="38" spans="1:3" ht="15.75">
      <c r="A38" s="48">
        <v>12</v>
      </c>
      <c r="B38" s="49" t="s">
        <v>65</v>
      </c>
    </row>
    <row r="39" spans="1:3" ht="15.75">
      <c r="A39" s="48">
        <v>13</v>
      </c>
      <c r="B39" s="49" t="s">
        <v>61</v>
      </c>
    </row>
    <row r="40" spans="1:3" ht="15.75">
      <c r="A40" s="48"/>
      <c r="B40" s="49" t="s">
        <v>66</v>
      </c>
    </row>
    <row r="41" spans="1:3" ht="15.75">
      <c r="A41" s="48">
        <v>14</v>
      </c>
      <c r="B41" s="49" t="s">
        <v>100</v>
      </c>
    </row>
    <row r="42" spans="1:3" ht="15.75">
      <c r="B42" s="49" t="s">
        <v>101</v>
      </c>
    </row>
    <row r="43" spans="1:3" ht="15.75">
      <c r="B43" s="49" t="s">
        <v>62</v>
      </c>
    </row>
    <row r="44" spans="1:3" ht="15.75">
      <c r="B44" s="49" t="s">
        <v>102</v>
      </c>
    </row>
    <row r="45" spans="1:3" ht="15.75">
      <c r="B45" s="49" t="s">
        <v>103</v>
      </c>
    </row>
    <row r="46" spans="1:3" ht="15.75">
      <c r="B46" s="148" t="s">
        <v>29</v>
      </c>
    </row>
  </sheetData>
  <printOptions horizontalCentered="1"/>
  <pageMargins left="0.31496062992125984" right="0.31496062992125984" top="0.39370078740157483" bottom="0.78740157480314965" header="0.31496062992125984" footer="0.31496062992125984"/>
  <pageSetup paperSize="9" scale="90" orientation="landscape" r:id="rId1"/>
  <headerFoot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rgb="FFFF0000"/>
    <pageSetUpPr fitToPage="1"/>
  </sheetPr>
  <dimension ref="A1:FZ92"/>
  <sheetViews>
    <sheetView showZeros="0" tabSelected="1" topLeftCell="B4" zoomScale="75" zoomScaleNormal="75" workbookViewId="0">
      <selection activeCell="AE22" sqref="AE22"/>
    </sheetView>
  </sheetViews>
  <sheetFormatPr baseColWidth="10" defaultRowHeight="15"/>
  <cols>
    <col min="1" max="1" width="4" style="56" hidden="1" customWidth="1"/>
    <col min="2" max="2" width="6.7109375" style="56" customWidth="1"/>
    <col min="3" max="3" width="15" style="56" customWidth="1"/>
    <col min="4" max="5" width="2.7109375" style="56" hidden="1" customWidth="1"/>
    <col min="6" max="6" width="1.85546875" style="56" customWidth="1"/>
    <col min="7" max="7" width="5.7109375" style="57" customWidth="1"/>
    <col min="8" max="8" width="2.7109375" style="57" customWidth="1"/>
    <col min="9" max="10" width="5.7109375" style="57" customWidth="1"/>
    <col min="11" max="11" width="2.7109375" style="57" customWidth="1"/>
    <col min="12" max="13" width="5.7109375" style="57" customWidth="1"/>
    <col min="14" max="14" width="2.7109375" style="57" customWidth="1"/>
    <col min="15" max="16" width="5.7109375" style="57" customWidth="1"/>
    <col min="17" max="17" width="2.7109375" style="57" customWidth="1"/>
    <col min="18" max="19" width="5.7109375" style="57" customWidth="1"/>
    <col min="20" max="20" width="2.7109375" style="57" customWidth="1"/>
    <col min="21" max="22" width="5.7109375" style="57" customWidth="1"/>
    <col min="23" max="23" width="2.7109375" style="57" customWidth="1"/>
    <col min="24" max="25" width="5.7109375" style="57" customWidth="1"/>
    <col min="26" max="26" width="2.7109375" style="57" customWidth="1"/>
    <col min="27" max="28" width="5.7109375" style="57" customWidth="1"/>
    <col min="29" max="29" width="2.7109375" style="57" customWidth="1"/>
    <col min="30" max="31" width="5.7109375" style="57" customWidth="1"/>
    <col min="32" max="32" width="2.7109375" style="57" customWidth="1"/>
    <col min="33" max="34" width="5.7109375" style="57" customWidth="1"/>
    <col min="35" max="35" width="2.7109375" style="57" customWidth="1"/>
    <col min="36" max="37" width="5.7109375" style="57" customWidth="1"/>
    <col min="38" max="38" width="2.7109375" style="57" customWidth="1"/>
    <col min="39" max="40" width="5.7109375" style="57" customWidth="1"/>
    <col min="41" max="41" width="2.7109375" style="57" customWidth="1"/>
    <col min="42" max="43" width="5.7109375" style="57" customWidth="1"/>
    <col min="44" max="44" width="2.7109375" style="57" customWidth="1"/>
    <col min="45" max="46" width="5.7109375" style="57" customWidth="1"/>
    <col min="47" max="47" width="2.7109375" style="57" customWidth="1"/>
    <col min="48" max="48" width="5.7109375" style="57" customWidth="1"/>
    <col min="49" max="64" width="5.7109375" style="57" hidden="1" customWidth="1"/>
    <col min="65" max="66" width="5.7109375" style="56" hidden="1" customWidth="1"/>
    <col min="67" max="67" width="4.7109375" style="56" customWidth="1"/>
    <col min="68" max="68" width="13" style="56" customWidth="1"/>
    <col min="69" max="69" width="10.85546875" style="149" customWidth="1"/>
    <col min="70" max="70" width="9.7109375" style="149" hidden="1" customWidth="1"/>
    <col min="71" max="71" width="4" style="149" bestFit="1" customWidth="1"/>
    <col min="72" max="72" width="7" style="149" customWidth="1"/>
    <col min="73" max="73" width="9.5703125" style="149" hidden="1" customWidth="1"/>
    <col min="74" max="74" width="5" style="149" hidden="1" customWidth="1"/>
    <col min="75" max="76" width="4.7109375" style="57" customWidth="1"/>
    <col min="77" max="77" width="9.140625" style="57" customWidth="1"/>
    <col min="78" max="79" width="6.28515625" style="57" customWidth="1"/>
    <col min="80" max="81" width="11.140625" style="57" customWidth="1"/>
    <col min="82" max="88" width="6.42578125" style="57" customWidth="1"/>
    <col min="89" max="90" width="5.28515625" style="57" customWidth="1"/>
    <col min="91" max="96" width="4" style="57" customWidth="1"/>
    <col min="97" max="97" width="5.28515625" style="57" customWidth="1"/>
    <col min="98" max="110" width="5" style="57" customWidth="1"/>
    <col min="111" max="116" width="4.7109375" style="57" customWidth="1"/>
    <col min="117" max="166" width="4.7109375" style="56" customWidth="1"/>
    <col min="167" max="177" width="6.28515625" style="56" customWidth="1"/>
    <col min="178" max="16384" width="11.42578125" style="56"/>
  </cols>
  <sheetData>
    <row r="1" spans="1:182" ht="18.75">
      <c r="A1" s="184" t="s">
        <v>22</v>
      </c>
      <c r="B1" s="184" t="s">
        <v>171</v>
      </c>
      <c r="C1" s="184"/>
      <c r="D1" s="184"/>
      <c r="E1" s="184"/>
      <c r="F1" s="185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7"/>
      <c r="BM1" s="184"/>
      <c r="BN1" s="184"/>
      <c r="BO1" s="188" t="s">
        <v>70</v>
      </c>
      <c r="BP1" s="189">
        <v>9</v>
      </c>
      <c r="BQ1" s="190"/>
      <c r="BR1" s="190"/>
      <c r="BS1" s="190"/>
      <c r="BT1" s="190"/>
      <c r="BU1" s="190"/>
      <c r="BV1" s="190"/>
      <c r="BW1" s="267"/>
      <c r="BX1" s="219"/>
      <c r="BY1" s="268" t="e">
        <f>CB1+CC1</f>
        <v>#NAME?</v>
      </c>
      <c r="BZ1" s="268"/>
      <c r="CA1" s="268"/>
      <c r="CB1" s="269" t="e">
        <f>BS3-CC1</f>
        <v>#NAME?</v>
      </c>
      <c r="CC1" s="269" t="e">
        <f>COUNTIF(Anlass1:Anlass18,"")</f>
        <v>#NAME?</v>
      </c>
      <c r="CD1" s="219"/>
      <c r="CE1" s="219"/>
      <c r="CF1" s="219"/>
      <c r="CG1" s="219"/>
      <c r="CH1" s="219"/>
      <c r="CI1" s="219"/>
      <c r="CJ1" s="219"/>
      <c r="CK1" s="219"/>
      <c r="CL1" s="219"/>
      <c r="CM1" s="219"/>
      <c r="CN1" s="219"/>
      <c r="CO1" s="219"/>
      <c r="CP1" s="219"/>
      <c r="CQ1" s="219"/>
      <c r="CR1" s="219"/>
      <c r="CS1" s="219"/>
      <c r="CT1" s="219"/>
      <c r="CU1" s="219"/>
      <c r="CV1" s="219"/>
      <c r="CW1" s="219"/>
      <c r="CX1" s="219"/>
      <c r="CY1" s="219"/>
      <c r="CZ1" s="219"/>
      <c r="DA1" s="219"/>
      <c r="DB1" s="219"/>
      <c r="DC1" s="219"/>
      <c r="DD1" s="219"/>
      <c r="DE1" s="219"/>
      <c r="DF1" s="219"/>
      <c r="DG1" s="219"/>
      <c r="DH1" s="219"/>
      <c r="DI1" s="219"/>
      <c r="DJ1" s="219"/>
      <c r="DK1" s="219"/>
      <c r="DL1" s="219"/>
      <c r="DM1" s="184"/>
      <c r="DN1" s="184"/>
      <c r="DO1" s="184"/>
      <c r="DP1" s="184"/>
      <c r="DQ1" s="184"/>
      <c r="DR1" s="184"/>
      <c r="DS1" s="184"/>
      <c r="DT1" s="184"/>
      <c r="DU1" s="184"/>
      <c r="DV1" s="184"/>
      <c r="DW1" s="184"/>
      <c r="DX1" s="184"/>
      <c r="DY1" s="184"/>
      <c r="DZ1" s="184"/>
      <c r="EA1" s="184"/>
      <c r="EB1" s="184"/>
      <c r="EC1" s="184"/>
      <c r="ED1" s="184"/>
      <c r="EE1" s="184"/>
      <c r="EF1" s="184"/>
      <c r="EG1" s="184"/>
      <c r="EH1" s="184"/>
      <c r="EI1" s="184"/>
      <c r="EJ1" s="184"/>
      <c r="EK1" s="184"/>
      <c r="EL1" s="184"/>
      <c r="EM1" s="184"/>
      <c r="EN1" s="184"/>
      <c r="EO1" s="184"/>
      <c r="EP1" s="184"/>
      <c r="EQ1" s="184"/>
      <c r="ER1" s="184"/>
      <c r="ES1" s="184"/>
      <c r="ET1" s="184"/>
      <c r="EU1" s="184"/>
      <c r="EV1" s="184"/>
      <c r="EW1" s="184"/>
      <c r="EX1" s="184"/>
      <c r="EY1" s="184"/>
      <c r="EZ1" s="184"/>
      <c r="FA1" s="184"/>
      <c r="FB1" s="184"/>
      <c r="FC1" s="184"/>
      <c r="FD1" s="184"/>
      <c r="FE1" s="184"/>
      <c r="FF1" s="184"/>
      <c r="FG1" s="184"/>
      <c r="FH1" s="184"/>
      <c r="FI1" s="184"/>
      <c r="FJ1" s="184"/>
      <c r="FK1" s="184"/>
      <c r="FL1" s="184"/>
      <c r="FM1" s="184"/>
      <c r="FN1" s="184"/>
      <c r="FO1" s="184"/>
      <c r="FP1" s="184"/>
      <c r="FQ1" s="184"/>
      <c r="FR1" s="184"/>
      <c r="FS1" s="184"/>
      <c r="FT1" s="184"/>
      <c r="FU1" s="184"/>
      <c r="FV1" s="184"/>
      <c r="FW1" s="184"/>
      <c r="FX1" s="184"/>
    </row>
    <row r="2" spans="1:182" s="220" customFormat="1" ht="15.75">
      <c r="B2" s="224" t="s">
        <v>104</v>
      </c>
      <c r="F2" s="225" t="s">
        <v>193</v>
      </c>
      <c r="G2" s="226"/>
      <c r="H2" s="226"/>
      <c r="I2" s="227">
        <v>1</v>
      </c>
      <c r="J2" s="227"/>
      <c r="K2" s="227"/>
      <c r="L2" s="227">
        <v>2</v>
      </c>
      <c r="M2" s="227"/>
      <c r="N2" s="227"/>
      <c r="O2" s="227">
        <v>3</v>
      </c>
      <c r="P2" s="228"/>
      <c r="Q2" s="228"/>
      <c r="R2" s="228">
        <v>4</v>
      </c>
      <c r="S2" s="227"/>
      <c r="T2" s="227"/>
      <c r="U2" s="227">
        <v>5</v>
      </c>
      <c r="V2" s="228"/>
      <c r="W2" s="228"/>
      <c r="X2" s="228">
        <v>6</v>
      </c>
      <c r="Y2" s="227"/>
      <c r="Z2" s="227"/>
      <c r="AA2" s="227">
        <v>7</v>
      </c>
      <c r="AB2" s="228"/>
      <c r="AC2" s="228"/>
      <c r="AD2" s="228">
        <v>8</v>
      </c>
      <c r="AE2" s="227"/>
      <c r="AF2" s="227"/>
      <c r="AG2" s="227">
        <v>9</v>
      </c>
      <c r="AH2" s="227"/>
      <c r="AI2" s="227"/>
      <c r="AJ2" s="227">
        <v>10</v>
      </c>
      <c r="AK2" s="227"/>
      <c r="AL2" s="227"/>
      <c r="AM2" s="227">
        <v>11</v>
      </c>
      <c r="AN2" s="227"/>
      <c r="AO2" s="227"/>
      <c r="AP2" s="227">
        <v>12</v>
      </c>
      <c r="AQ2" s="227"/>
      <c r="AR2" s="227"/>
      <c r="AS2" s="227">
        <v>13</v>
      </c>
      <c r="AT2" s="227"/>
      <c r="AU2" s="227"/>
      <c r="AV2" s="227">
        <v>14</v>
      </c>
      <c r="AW2" s="227"/>
      <c r="AX2" s="227"/>
      <c r="AY2" s="227">
        <v>15</v>
      </c>
      <c r="AZ2" s="227"/>
      <c r="BA2" s="227"/>
      <c r="BB2" s="227">
        <v>16</v>
      </c>
      <c r="BC2" s="227"/>
      <c r="BD2" s="227"/>
      <c r="BE2" s="227">
        <v>17</v>
      </c>
      <c r="BF2" s="227"/>
      <c r="BG2" s="227"/>
      <c r="BH2" s="227">
        <v>18</v>
      </c>
      <c r="BI2" s="227"/>
      <c r="BJ2" s="227"/>
      <c r="BK2" s="227">
        <v>19</v>
      </c>
      <c r="BL2" s="222"/>
      <c r="BP2" s="229"/>
      <c r="BQ2" s="230"/>
      <c r="BR2" s="230"/>
      <c r="BS2" s="230"/>
      <c r="BT2" s="230"/>
      <c r="BU2" s="230"/>
      <c r="BV2" s="230"/>
      <c r="BW2" s="223"/>
      <c r="BX2" s="223"/>
      <c r="BY2" s="223"/>
      <c r="BZ2" s="223"/>
      <c r="CA2" s="223"/>
      <c r="CB2" s="223"/>
      <c r="CC2" s="223"/>
      <c r="CD2" s="223"/>
      <c r="CE2" s="223"/>
      <c r="CF2" s="223"/>
      <c r="CG2" s="223"/>
      <c r="CH2" s="223"/>
      <c r="CI2" s="223"/>
      <c r="CJ2" s="223"/>
      <c r="CK2" s="223"/>
      <c r="CL2" s="223"/>
      <c r="CM2" s="223"/>
      <c r="CN2" s="223"/>
      <c r="CO2" s="223"/>
      <c r="CP2" s="223"/>
      <c r="CQ2" s="223"/>
      <c r="CR2" s="223"/>
      <c r="CS2" s="223"/>
      <c r="CT2" s="223"/>
      <c r="CU2" s="223"/>
      <c r="CV2" s="223"/>
      <c r="CW2" s="223"/>
      <c r="CX2" s="223"/>
      <c r="CY2" s="223"/>
      <c r="CZ2" s="223"/>
      <c r="DA2" s="223"/>
      <c r="DB2" s="223"/>
      <c r="DC2" s="223"/>
      <c r="DD2" s="223"/>
      <c r="DE2" s="223"/>
      <c r="DF2" s="223"/>
      <c r="DG2" s="223"/>
      <c r="DH2" s="223"/>
      <c r="DI2" s="223"/>
      <c r="DJ2" s="223"/>
      <c r="DK2" s="223"/>
      <c r="DL2" s="231" t="s">
        <v>89</v>
      </c>
      <c r="DM2" s="231"/>
      <c r="DN2" s="231"/>
      <c r="DO2" s="223"/>
      <c r="DP2" s="223"/>
      <c r="DQ2" s="223"/>
      <c r="EY2" s="232"/>
      <c r="EZ2" s="232"/>
      <c r="FA2" s="232"/>
    </row>
    <row r="3" spans="1:182" ht="15.75">
      <c r="A3" s="184"/>
      <c r="B3" s="191" t="str">
        <f>B1</f>
        <v>V_61</v>
      </c>
      <c r="C3" s="192" t="s">
        <v>15</v>
      </c>
      <c r="D3" s="192"/>
      <c r="E3" s="192"/>
      <c r="F3" s="193" t="s">
        <v>16</v>
      </c>
      <c r="G3" s="194">
        <v>100</v>
      </c>
      <c r="H3" s="195"/>
      <c r="I3" s="196"/>
      <c r="J3" s="194">
        <v>72</v>
      </c>
      <c r="K3" s="195"/>
      <c r="L3" s="196"/>
      <c r="M3" s="194">
        <v>85</v>
      </c>
      <c r="N3" s="195"/>
      <c r="O3" s="196"/>
      <c r="P3" s="194">
        <v>100</v>
      </c>
      <c r="Q3" s="195"/>
      <c r="R3" s="196"/>
      <c r="S3" s="194">
        <v>100</v>
      </c>
      <c r="T3" s="195"/>
      <c r="U3" s="196"/>
      <c r="V3" s="194">
        <v>100</v>
      </c>
      <c r="W3" s="195"/>
      <c r="X3" s="196"/>
      <c r="Y3" s="194">
        <v>150</v>
      </c>
      <c r="Z3" s="195"/>
      <c r="AA3" s="196"/>
      <c r="AB3" s="194">
        <v>100</v>
      </c>
      <c r="AC3" s="195"/>
      <c r="AD3" s="196"/>
      <c r="AE3" s="194">
        <v>100</v>
      </c>
      <c r="AF3" s="195"/>
      <c r="AG3" s="196"/>
      <c r="AH3" s="194">
        <v>40</v>
      </c>
      <c r="AI3" s="195"/>
      <c r="AJ3" s="196"/>
      <c r="AK3" s="194">
        <v>60</v>
      </c>
      <c r="AL3" s="195"/>
      <c r="AM3" s="196"/>
      <c r="AN3" s="194">
        <v>100</v>
      </c>
      <c r="AO3" s="195"/>
      <c r="AP3" s="196"/>
      <c r="AQ3" s="194">
        <v>100</v>
      </c>
      <c r="AR3" s="195"/>
      <c r="AS3" s="196"/>
      <c r="AT3" s="194">
        <v>100</v>
      </c>
      <c r="AU3" s="195"/>
      <c r="AV3" s="196"/>
      <c r="AW3" s="194" t="s">
        <v>22</v>
      </c>
      <c r="AX3" s="195"/>
      <c r="AY3" s="196"/>
      <c r="AZ3" s="194"/>
      <c r="BA3" s="195"/>
      <c r="BB3" s="196"/>
      <c r="BC3" s="194"/>
      <c r="BD3" s="195"/>
      <c r="BE3" s="196"/>
      <c r="BF3" s="194"/>
      <c r="BG3" s="195"/>
      <c r="BH3" s="196"/>
      <c r="BI3" s="194">
        <v>60</v>
      </c>
      <c r="BJ3" s="195"/>
      <c r="BK3" s="196"/>
      <c r="BL3" s="197"/>
      <c r="BM3" s="184"/>
      <c r="BN3" s="184"/>
      <c r="BO3" s="184"/>
      <c r="BP3" s="184"/>
      <c r="BQ3" s="198"/>
      <c r="BR3" s="198"/>
      <c r="BS3" s="198">
        <f>COUNTA(I4:BK4)-1</f>
        <v>13</v>
      </c>
      <c r="BT3" s="198" t="s">
        <v>17</v>
      </c>
      <c r="BU3" s="198"/>
      <c r="BV3" s="198"/>
      <c r="BW3" s="270"/>
      <c r="BX3" s="219"/>
      <c r="BY3" s="219"/>
      <c r="BZ3" s="319" t="s">
        <v>195</v>
      </c>
      <c r="CA3" s="320"/>
      <c r="CB3" s="320"/>
      <c r="CC3" s="320"/>
      <c r="CD3" s="320"/>
      <c r="CE3" s="320"/>
      <c r="CF3" s="320"/>
      <c r="CG3" s="320"/>
      <c r="CH3" s="320"/>
      <c r="CI3" s="320"/>
      <c r="CJ3" s="320"/>
      <c r="CK3" s="320"/>
      <c r="CL3" s="320"/>
      <c r="CM3" s="320"/>
      <c r="CN3" s="320"/>
      <c r="CO3" s="320"/>
      <c r="CP3" s="320"/>
      <c r="CQ3" s="320"/>
      <c r="CR3" s="320"/>
      <c r="CS3" s="321"/>
      <c r="CT3" s="219"/>
      <c r="CU3" s="219"/>
      <c r="CV3" s="219"/>
      <c r="CW3" s="219"/>
      <c r="CX3" s="219"/>
      <c r="CY3" s="219"/>
      <c r="CZ3" s="219"/>
      <c r="DA3" s="219"/>
      <c r="DB3" s="219"/>
      <c r="DC3" s="219"/>
      <c r="DD3" s="219"/>
      <c r="DE3" s="219"/>
      <c r="DF3" s="219"/>
      <c r="DG3" s="219"/>
      <c r="DH3" s="219"/>
      <c r="DI3" s="219"/>
      <c r="DJ3" s="219"/>
      <c r="DK3" s="219"/>
      <c r="DL3" s="289">
        <v>1</v>
      </c>
      <c r="DM3" s="289"/>
      <c r="DN3" s="289"/>
      <c r="DO3" s="289">
        <v>2</v>
      </c>
      <c r="DP3" s="289"/>
      <c r="DQ3" s="289"/>
      <c r="DR3" s="289">
        <v>3</v>
      </c>
      <c r="DS3" s="289"/>
      <c r="DT3" s="289"/>
      <c r="DU3" s="289">
        <v>4</v>
      </c>
      <c r="DV3" s="289"/>
      <c r="DW3" s="289"/>
      <c r="DX3" s="289">
        <v>5</v>
      </c>
      <c r="DY3" s="289"/>
      <c r="DZ3" s="289"/>
      <c r="EA3" s="289">
        <v>6</v>
      </c>
      <c r="EB3" s="289"/>
      <c r="EC3" s="289"/>
      <c r="ED3" s="289">
        <v>7</v>
      </c>
      <c r="EE3" s="289"/>
      <c r="EF3" s="289"/>
      <c r="EG3" s="289">
        <v>8</v>
      </c>
      <c r="EH3" s="289"/>
      <c r="EI3" s="289"/>
      <c r="EJ3" s="289">
        <v>9</v>
      </c>
      <c r="EK3" s="289"/>
      <c r="EL3" s="289"/>
      <c r="EM3" s="289">
        <v>10</v>
      </c>
      <c r="EN3" s="289"/>
      <c r="EO3" s="289"/>
      <c r="EP3" s="289">
        <v>11</v>
      </c>
      <c r="EQ3" s="289"/>
      <c r="ER3" s="289"/>
      <c r="ES3" s="289">
        <v>12</v>
      </c>
      <c r="ET3" s="289"/>
      <c r="EU3" s="289"/>
      <c r="EV3" s="289">
        <v>13</v>
      </c>
      <c r="EW3" s="289"/>
      <c r="EX3" s="289"/>
      <c r="EY3" s="289">
        <v>14</v>
      </c>
      <c r="EZ3" s="289"/>
      <c r="FA3" s="289"/>
      <c r="FB3" s="289">
        <v>15</v>
      </c>
      <c r="FC3" s="289"/>
      <c r="FD3" s="289"/>
      <c r="FE3" s="289">
        <v>16</v>
      </c>
      <c r="FF3" s="289"/>
      <c r="FG3" s="289"/>
      <c r="FH3" s="289">
        <v>17</v>
      </c>
      <c r="FI3" s="289"/>
      <c r="FJ3" s="289"/>
      <c r="FK3" s="289">
        <v>18</v>
      </c>
      <c r="FL3" s="289"/>
      <c r="FM3" s="289"/>
      <c r="FN3" s="289">
        <v>19</v>
      </c>
      <c r="FO3" s="184"/>
      <c r="FP3" s="184"/>
      <c r="FQ3" s="184"/>
      <c r="FR3" s="184"/>
      <c r="FS3" s="184"/>
      <c r="FT3" s="184"/>
      <c r="FU3" s="184"/>
      <c r="FV3" s="184"/>
      <c r="FW3" s="184"/>
      <c r="FX3" s="184"/>
    </row>
    <row r="4" spans="1:182" ht="191.25" customHeight="1">
      <c r="A4" s="199" t="s">
        <v>30</v>
      </c>
      <c r="B4" s="234"/>
      <c r="C4" s="235">
        <f ca="1">TODAY()</f>
        <v>43854</v>
      </c>
      <c r="D4" s="236"/>
      <c r="E4" s="236"/>
      <c r="F4" s="237"/>
      <c r="G4" s="238"/>
      <c r="H4" s="239"/>
      <c r="I4" s="200" t="s">
        <v>32</v>
      </c>
      <c r="J4" s="238"/>
      <c r="K4" s="239"/>
      <c r="L4" s="200" t="s">
        <v>221</v>
      </c>
      <c r="M4" s="238"/>
      <c r="N4" s="239"/>
      <c r="O4" s="200" t="s">
        <v>222</v>
      </c>
      <c r="P4" s="238"/>
      <c r="Q4" s="239"/>
      <c r="R4" s="200" t="s">
        <v>229</v>
      </c>
      <c r="S4" s="238"/>
      <c r="T4" s="239"/>
      <c r="U4" s="200" t="s">
        <v>227</v>
      </c>
      <c r="V4" s="238"/>
      <c r="W4" s="239"/>
      <c r="X4" s="200" t="s">
        <v>33</v>
      </c>
      <c r="Y4" s="238"/>
      <c r="Z4" s="239"/>
      <c r="AA4" s="200" t="s">
        <v>223</v>
      </c>
      <c r="AB4" s="238"/>
      <c r="AC4" s="239"/>
      <c r="AD4" s="200" t="s">
        <v>226</v>
      </c>
      <c r="AE4" s="238"/>
      <c r="AF4" s="239"/>
      <c r="AG4" s="200" t="s">
        <v>34</v>
      </c>
      <c r="AH4" s="238"/>
      <c r="AI4" s="239"/>
      <c r="AJ4" s="200" t="s">
        <v>23</v>
      </c>
      <c r="AK4" s="238"/>
      <c r="AL4" s="239"/>
      <c r="AM4" s="200" t="s">
        <v>58</v>
      </c>
      <c r="AN4" s="238"/>
      <c r="AO4" s="239"/>
      <c r="AP4" s="200" t="s">
        <v>224</v>
      </c>
      <c r="AQ4" s="238"/>
      <c r="AR4" s="239"/>
      <c r="AS4" s="200" t="s">
        <v>225</v>
      </c>
      <c r="AT4" s="238"/>
      <c r="AU4" s="239"/>
      <c r="AV4" s="200" t="s">
        <v>213</v>
      </c>
      <c r="AW4" s="238"/>
      <c r="AX4" s="239"/>
      <c r="AY4" s="200"/>
      <c r="AZ4" s="238"/>
      <c r="BA4" s="239"/>
      <c r="BB4" s="200"/>
      <c r="BC4" s="238"/>
      <c r="BD4" s="239"/>
      <c r="BE4" s="200"/>
      <c r="BF4" s="238"/>
      <c r="BG4" s="239"/>
      <c r="BH4" s="200"/>
      <c r="BI4" s="238"/>
      <c r="BJ4" s="239"/>
      <c r="BK4" s="200"/>
      <c r="BL4" s="201"/>
      <c r="BM4" s="202" t="s">
        <v>53</v>
      </c>
      <c r="BN4" s="203" t="s">
        <v>54</v>
      </c>
      <c r="BO4" s="204" t="s">
        <v>191</v>
      </c>
      <c r="BP4" s="205">
        <f>BP1</f>
        <v>9</v>
      </c>
      <c r="BQ4" s="206">
        <f>BP1</f>
        <v>9</v>
      </c>
      <c r="BR4" s="207" t="s">
        <v>190</v>
      </c>
      <c r="BS4" s="208"/>
      <c r="BT4" s="208"/>
      <c r="BU4" s="271" t="s">
        <v>188</v>
      </c>
      <c r="BV4" s="272" t="s">
        <v>189</v>
      </c>
      <c r="BW4" s="219"/>
      <c r="BX4" s="204" t="s">
        <v>186</v>
      </c>
      <c r="BY4" s="204" t="s">
        <v>187</v>
      </c>
      <c r="BZ4" s="273" t="str">
        <f>I4</f>
        <v>Cup oder Endschiessen</v>
      </c>
      <c r="CA4" s="274" t="str">
        <f>L4</f>
        <v>Eidg. Feldschiessen</v>
      </c>
      <c r="CB4" s="274" t="str">
        <f>O4</f>
        <v>Oblig. Bundesprogramm</v>
      </c>
      <c r="CC4" s="274" t="str">
        <f>R4</f>
        <v>2. Frickt. Winterschiessen</v>
      </c>
      <c r="CD4" s="275" t="str">
        <f>U4</f>
        <v>Fluhschiessen</v>
      </c>
      <c r="CE4" s="274" t="str">
        <f>X4</f>
        <v>Grenzschutzschiessen</v>
      </c>
      <c r="CF4" s="274" t="str">
        <f>AA4</f>
        <v>Einzel- &amp; Gruppenwettsch.</v>
      </c>
      <c r="CG4" s="274" t="str">
        <f>AD4</f>
        <v>Gheischiessen</v>
      </c>
      <c r="CH4" s="275" t="str">
        <f>AG4</f>
        <v>Sparbligschiessen</v>
      </c>
      <c r="CI4" s="274" t="str">
        <f>AJ4</f>
        <v>Eichwaldschiessen</v>
      </c>
      <c r="CJ4" s="274" t="str">
        <f>AM4</f>
        <v>Bezirksverbandschiessen</v>
      </c>
      <c r="CK4" s="274" t="str">
        <f>AP4</f>
        <v>Ob.frickt. Verb.Schiessen</v>
      </c>
      <c r="CL4" s="275" t="str">
        <f>AS4</f>
        <v>Frickbergschiessen</v>
      </c>
      <c r="CM4" s="274" t="str">
        <f>AV4</f>
        <v>Sagemühlischiessen</v>
      </c>
      <c r="CN4" s="274">
        <f>AY4</f>
        <v>0</v>
      </c>
      <c r="CO4" s="274">
        <f>BB4</f>
        <v>0</v>
      </c>
      <c r="CP4" s="275">
        <f>BE4</f>
        <v>0</v>
      </c>
      <c r="CQ4" s="274">
        <f>BH4</f>
        <v>0</v>
      </c>
      <c r="CR4" s="274">
        <f>BK4</f>
        <v>0</v>
      </c>
      <c r="CS4" s="276" t="s">
        <v>196</v>
      </c>
      <c r="CT4" s="277"/>
      <c r="CU4" s="277"/>
      <c r="CV4" s="277"/>
      <c r="CW4" s="277"/>
      <c r="CX4" s="277"/>
      <c r="CY4" s="277"/>
      <c r="CZ4" s="277"/>
      <c r="DA4" s="277"/>
      <c r="DB4" s="277"/>
      <c r="DC4" s="277"/>
      <c r="DD4" s="277"/>
      <c r="DE4" s="277"/>
      <c r="DF4" s="277"/>
      <c r="DG4" s="277"/>
      <c r="DH4" s="277"/>
      <c r="DI4" s="277"/>
      <c r="DJ4" s="277"/>
      <c r="DK4" s="277"/>
      <c r="DL4" s="290" t="s">
        <v>74</v>
      </c>
      <c r="DM4" s="290"/>
      <c r="DN4" s="290"/>
      <c r="DO4" s="290" t="s">
        <v>75</v>
      </c>
      <c r="DP4" s="290"/>
      <c r="DQ4" s="290"/>
      <c r="DR4" s="290" t="s">
        <v>73</v>
      </c>
      <c r="DS4" s="290"/>
      <c r="DT4" s="290"/>
      <c r="DU4" s="290" t="s">
        <v>72</v>
      </c>
      <c r="DV4" s="290"/>
      <c r="DW4" s="290"/>
      <c r="DX4" s="290" t="s">
        <v>71</v>
      </c>
      <c r="DY4" s="290"/>
      <c r="DZ4" s="290"/>
      <c r="EA4" s="290" t="s">
        <v>67</v>
      </c>
      <c r="EB4" s="290"/>
      <c r="EC4" s="290"/>
      <c r="ED4" s="290" t="s">
        <v>76</v>
      </c>
      <c r="EE4" s="290"/>
      <c r="EF4" s="290"/>
      <c r="EG4" s="290" t="s">
        <v>77</v>
      </c>
      <c r="EH4" s="290"/>
      <c r="EI4" s="290"/>
      <c r="EJ4" s="290" t="s">
        <v>78</v>
      </c>
      <c r="EK4" s="290"/>
      <c r="EL4" s="290"/>
      <c r="EM4" s="290" t="s">
        <v>79</v>
      </c>
      <c r="EN4" s="290"/>
      <c r="EO4" s="290"/>
      <c r="EP4" s="290" t="s">
        <v>80</v>
      </c>
      <c r="EQ4" s="290"/>
      <c r="ER4" s="290"/>
      <c r="ES4" s="290" t="s">
        <v>81</v>
      </c>
      <c r="ET4" s="290"/>
      <c r="EU4" s="290"/>
      <c r="EV4" s="290" t="s">
        <v>83</v>
      </c>
      <c r="EW4" s="290"/>
      <c r="EX4" s="290"/>
      <c r="EY4" s="290" t="s">
        <v>82</v>
      </c>
      <c r="EZ4" s="290"/>
      <c r="FA4" s="290"/>
      <c r="FB4" s="290" t="s">
        <v>84</v>
      </c>
      <c r="FC4" s="290"/>
      <c r="FD4" s="290"/>
      <c r="FE4" s="290" t="s">
        <v>85</v>
      </c>
      <c r="FF4" s="290"/>
      <c r="FG4" s="290"/>
      <c r="FH4" s="290" t="s">
        <v>86</v>
      </c>
      <c r="FI4" s="290"/>
      <c r="FJ4" s="290"/>
      <c r="FK4" s="291" t="s">
        <v>87</v>
      </c>
      <c r="FL4" s="291"/>
      <c r="FM4" s="291"/>
      <c r="FN4" s="292" t="s">
        <v>88</v>
      </c>
      <c r="FO4" s="186"/>
      <c r="FP4" s="185"/>
      <c r="FQ4" s="277"/>
      <c r="FR4" s="277"/>
      <c r="FS4" s="277"/>
      <c r="FT4" s="277"/>
      <c r="FU4" s="277"/>
      <c r="FV4" s="277"/>
      <c r="FW4" s="277"/>
      <c r="FX4" s="277"/>
      <c r="FY4" s="57"/>
      <c r="FZ4" s="57"/>
    </row>
    <row r="5" spans="1:182" s="240" customFormat="1" ht="17.25" customHeight="1">
      <c r="B5" s="241"/>
      <c r="C5" s="242"/>
      <c r="D5" s="242"/>
      <c r="E5" s="242"/>
      <c r="F5" s="243"/>
      <c r="G5" s="244" t="s">
        <v>16</v>
      </c>
      <c r="H5" s="245" t="s">
        <v>67</v>
      </c>
      <c r="I5" s="246" t="s">
        <v>19</v>
      </c>
      <c r="J5" s="244" t="s">
        <v>16</v>
      </c>
      <c r="K5" s="245" t="s">
        <v>67</v>
      </c>
      <c r="L5" s="246" t="s">
        <v>19</v>
      </c>
      <c r="M5" s="244" t="s">
        <v>16</v>
      </c>
      <c r="N5" s="245" t="s">
        <v>67</v>
      </c>
      <c r="O5" s="246" t="s">
        <v>19</v>
      </c>
      <c r="P5" s="244" t="s">
        <v>16</v>
      </c>
      <c r="Q5" s="245" t="s">
        <v>67</v>
      </c>
      <c r="R5" s="246" t="s">
        <v>19</v>
      </c>
      <c r="S5" s="244" t="s">
        <v>16</v>
      </c>
      <c r="T5" s="245" t="s">
        <v>67</v>
      </c>
      <c r="U5" s="246" t="s">
        <v>19</v>
      </c>
      <c r="V5" s="244" t="s">
        <v>16</v>
      </c>
      <c r="W5" s="245" t="s">
        <v>67</v>
      </c>
      <c r="X5" s="246" t="s">
        <v>19</v>
      </c>
      <c r="Y5" s="244" t="s">
        <v>16</v>
      </c>
      <c r="Z5" s="245" t="s">
        <v>67</v>
      </c>
      <c r="AA5" s="246" t="s">
        <v>19</v>
      </c>
      <c r="AB5" s="244" t="s">
        <v>16</v>
      </c>
      <c r="AC5" s="245" t="s">
        <v>67</v>
      </c>
      <c r="AD5" s="246" t="s">
        <v>19</v>
      </c>
      <c r="AE5" s="244" t="s">
        <v>16</v>
      </c>
      <c r="AF5" s="245" t="s">
        <v>67</v>
      </c>
      <c r="AG5" s="246" t="s">
        <v>19</v>
      </c>
      <c r="AH5" s="244" t="s">
        <v>16</v>
      </c>
      <c r="AI5" s="245" t="s">
        <v>67</v>
      </c>
      <c r="AJ5" s="246" t="s">
        <v>19</v>
      </c>
      <c r="AK5" s="244" t="s">
        <v>16</v>
      </c>
      <c r="AL5" s="245" t="s">
        <v>67</v>
      </c>
      <c r="AM5" s="246" t="s">
        <v>19</v>
      </c>
      <c r="AN5" s="244" t="s">
        <v>16</v>
      </c>
      <c r="AO5" s="245" t="s">
        <v>67</v>
      </c>
      <c r="AP5" s="246" t="s">
        <v>19</v>
      </c>
      <c r="AQ5" s="244" t="s">
        <v>16</v>
      </c>
      <c r="AR5" s="245" t="s">
        <v>67</v>
      </c>
      <c r="AS5" s="246" t="s">
        <v>19</v>
      </c>
      <c r="AT5" s="244" t="s">
        <v>16</v>
      </c>
      <c r="AU5" s="245" t="s">
        <v>67</v>
      </c>
      <c r="AV5" s="246" t="s">
        <v>19</v>
      </c>
      <c r="AW5" s="244" t="s">
        <v>16</v>
      </c>
      <c r="AX5" s="245" t="s">
        <v>67</v>
      </c>
      <c r="AY5" s="246" t="s">
        <v>19</v>
      </c>
      <c r="AZ5" s="244" t="s">
        <v>16</v>
      </c>
      <c r="BA5" s="245" t="s">
        <v>67</v>
      </c>
      <c r="BB5" s="246" t="s">
        <v>19</v>
      </c>
      <c r="BC5" s="244" t="s">
        <v>16</v>
      </c>
      <c r="BD5" s="245" t="s">
        <v>67</v>
      </c>
      <c r="BE5" s="246" t="s">
        <v>19</v>
      </c>
      <c r="BF5" s="244" t="s">
        <v>16</v>
      </c>
      <c r="BG5" s="245" t="s">
        <v>67</v>
      </c>
      <c r="BH5" s="246" t="s">
        <v>19</v>
      </c>
      <c r="BI5" s="244" t="s">
        <v>16</v>
      </c>
      <c r="BJ5" s="245" t="s">
        <v>67</v>
      </c>
      <c r="BK5" s="246" t="s">
        <v>19</v>
      </c>
      <c r="BL5" s="247"/>
      <c r="BO5" s="248"/>
      <c r="BP5" s="248"/>
      <c r="BQ5" s="249"/>
      <c r="BR5" s="250"/>
      <c r="BS5" s="251"/>
      <c r="BT5" s="251"/>
      <c r="BU5" s="251"/>
      <c r="BV5" s="251"/>
      <c r="BZ5" s="252">
        <v>1</v>
      </c>
      <c r="CA5" s="253">
        <v>2</v>
      </c>
      <c r="CB5" s="253">
        <v>3</v>
      </c>
      <c r="CC5" s="253">
        <v>4</v>
      </c>
      <c r="CD5" s="222">
        <v>5</v>
      </c>
      <c r="CE5" s="253">
        <v>6</v>
      </c>
      <c r="CF5" s="253">
        <v>7</v>
      </c>
      <c r="CG5" s="253">
        <v>8</v>
      </c>
      <c r="CH5" s="222">
        <v>9</v>
      </c>
      <c r="CI5" s="253">
        <v>10</v>
      </c>
      <c r="CJ5" s="253">
        <v>11</v>
      </c>
      <c r="CK5" s="253">
        <v>12</v>
      </c>
      <c r="CL5" s="222">
        <v>13</v>
      </c>
      <c r="CM5" s="253">
        <v>14</v>
      </c>
      <c r="CN5" s="253">
        <v>15</v>
      </c>
      <c r="CO5" s="253">
        <v>16</v>
      </c>
      <c r="CP5" s="222">
        <v>17</v>
      </c>
      <c r="CQ5" s="253">
        <v>18</v>
      </c>
      <c r="CR5" s="253">
        <v>19</v>
      </c>
      <c r="CS5" s="254">
        <v>20</v>
      </c>
      <c r="CT5" s="255"/>
      <c r="CU5" s="255"/>
      <c r="CV5" s="255"/>
      <c r="CW5" s="255"/>
      <c r="CX5" s="255"/>
      <c r="CY5" s="255"/>
      <c r="CZ5" s="255"/>
      <c r="DA5" s="255"/>
      <c r="DB5" s="255"/>
      <c r="DC5" s="256"/>
      <c r="DD5" s="256"/>
      <c r="DE5" s="256"/>
      <c r="DF5" s="256"/>
      <c r="DG5" s="256"/>
      <c r="DH5" s="256"/>
      <c r="DI5" s="256"/>
      <c r="DJ5" s="256"/>
      <c r="DK5" s="256"/>
      <c r="DL5" s="256"/>
      <c r="DM5" s="256"/>
      <c r="DN5" s="256"/>
      <c r="DO5" s="256"/>
      <c r="DP5" s="256"/>
      <c r="DQ5" s="256"/>
      <c r="DR5" s="256"/>
      <c r="DS5" s="256"/>
      <c r="DT5" s="256"/>
      <c r="DU5" s="256"/>
      <c r="DV5" s="256"/>
      <c r="DW5" s="256"/>
      <c r="DX5" s="256"/>
      <c r="DY5" s="256"/>
      <c r="DZ5" s="256"/>
      <c r="EA5" s="256"/>
      <c r="EB5" s="256"/>
      <c r="EC5" s="256"/>
      <c r="FH5" s="257"/>
      <c r="FI5" s="257"/>
      <c r="FJ5" s="257"/>
      <c r="FK5" s="257"/>
      <c r="FL5" s="257"/>
      <c r="FM5" s="257"/>
      <c r="FN5" s="257"/>
      <c r="FO5" s="258"/>
      <c r="FP5" s="257"/>
      <c r="FQ5" s="256"/>
      <c r="FR5" s="256"/>
      <c r="FS5" s="256"/>
      <c r="FT5" s="256"/>
      <c r="FU5" s="256"/>
      <c r="FV5" s="256"/>
      <c r="FW5" s="256"/>
      <c r="FX5" s="256"/>
      <c r="FY5" s="256"/>
      <c r="FZ5" s="256"/>
    </row>
    <row r="6" spans="1:182" ht="20.100000000000001" customHeight="1">
      <c r="A6" s="210">
        <f>BO6</f>
        <v>1</v>
      </c>
      <c r="B6" s="331" t="s">
        <v>2</v>
      </c>
      <c r="C6" s="332"/>
      <c r="D6" s="333"/>
      <c r="E6" s="333"/>
      <c r="F6" s="334"/>
      <c r="G6" s="211">
        <v>92</v>
      </c>
      <c r="H6" s="212">
        <v>3</v>
      </c>
      <c r="I6" s="168">
        <f t="shared" ref="I6:I30" si="0">IF(H6=1,G6*100/$G$3)+IF(H6=2,G6*101/$G$3)+IF(H6=3,G6*102/$G$3)+IF(H6=4,G6*104/$G$3)</f>
        <v>93.84</v>
      </c>
      <c r="J6" s="211">
        <v>64</v>
      </c>
      <c r="K6" s="212">
        <v>3</v>
      </c>
      <c r="L6" s="168">
        <f t="shared" ref="L6:L30" si="1">IF(K6=1,J6*100/$J$3)+IF(K6=2,J6*101/$J$3)+IF(K6=3,J6*102/$J$3)+IF(K6=4,J6*104/$J$3)</f>
        <v>90.666666666666671</v>
      </c>
      <c r="M6" s="211">
        <v>81</v>
      </c>
      <c r="N6" s="212">
        <v>3</v>
      </c>
      <c r="O6" s="168">
        <f t="shared" ref="O6:O30" si="2">IF(N6=1,M6*100/$M$3)+IF(N6=2,M6*101/$M$3)+IF(N6=3,M6*102/$M$3)+IF(N6=4,M6*104/$M$3)</f>
        <v>97.2</v>
      </c>
      <c r="P6" s="211">
        <v>84</v>
      </c>
      <c r="Q6" s="212">
        <v>3</v>
      </c>
      <c r="R6" s="168">
        <f t="shared" ref="R6:R30" si="3">IF(Q6=1,P6*100/$P$3)+IF(Q6=2,P6*101/$P$3)+IF(Q6=3,P6*102/$P$3)+IF(Q6=4,P6*104/$P$3)</f>
        <v>85.68</v>
      </c>
      <c r="S6" s="211">
        <v>91</v>
      </c>
      <c r="T6" s="212">
        <v>3</v>
      </c>
      <c r="U6" s="168">
        <f t="shared" ref="U6:U30" si="4">IF(T6=1,S6*100/$S$3)+IF(T6=2,S6*101/$S$3)+IF(T6=3,S6*102/$S$3)+IF(T6=4,S6*104/$S$3)</f>
        <v>92.82</v>
      </c>
      <c r="V6" s="211">
        <v>89</v>
      </c>
      <c r="W6" s="212">
        <v>3</v>
      </c>
      <c r="X6" s="168">
        <f t="shared" ref="X6:X30" si="5">IF(W6=1,V6*100/$V$3)+IF(W6=2,V6*101/$V$3)+IF(W6=3,V6*102/$V$3)+IF(W6=4,V6*104/$V$3)</f>
        <v>90.78</v>
      </c>
      <c r="Y6" s="211">
        <v>137</v>
      </c>
      <c r="Z6" s="212">
        <v>3</v>
      </c>
      <c r="AA6" s="168">
        <f t="shared" ref="AA6:AA30" si="6">IF(Z6=1,Y6*100/$Y$3)+IF(Z6=2,Y6*101/$Y$3)+IF(Z6=3,Y6*102/$Y$3)+IF(Z6=4,Y6*104/$Y$3)</f>
        <v>93.16</v>
      </c>
      <c r="AB6" s="211">
        <v>87</v>
      </c>
      <c r="AC6" s="212">
        <v>3</v>
      </c>
      <c r="AD6" s="168">
        <f t="shared" ref="AD6:AD30" si="7">IF(AC6=1,AB6*100/$AB$3)+IF(AC6=2,AB6*101/$AB$3)+IF(AC6=3,AB6*102/$AB$3)+IF(AC6=4,AB6*104/$AB$3)</f>
        <v>88.74</v>
      </c>
      <c r="AE6" s="211">
        <v>89</v>
      </c>
      <c r="AF6" s="212">
        <v>3</v>
      </c>
      <c r="AG6" s="168">
        <f t="shared" ref="AG6:AG30" si="8">IF(AF6=1,AE6*100/$AE$3)+IF(AF6=2,AE6*101/$AE$3)+IF(AF6=3,AE6*102/$AE$3)+IF(AF6=4,AE6*104/$AE$3)</f>
        <v>90.78</v>
      </c>
      <c r="AH6" s="211">
        <v>37</v>
      </c>
      <c r="AI6" s="212">
        <v>3</v>
      </c>
      <c r="AJ6" s="168">
        <f t="shared" ref="AJ6:AJ30" si="9">IF(AI6=1,AH6*100/$AH$3)+IF(AI6=2,AH6*101/$AH$3)+IF(AI6=3,AH6*102/$AH$3)+IF(AI6=4,AH6*104/$AH$3)</f>
        <v>94.35</v>
      </c>
      <c r="AK6" s="211">
        <v>58</v>
      </c>
      <c r="AL6" s="212">
        <v>3</v>
      </c>
      <c r="AM6" s="168">
        <f t="shared" ref="AM6:AM30" si="10">IF(AL6=1,AK6*100/$AK$3)+IF(AL6=2,AK6*101/$AK$3)+IF(AL6=3,AK6*102/$AK$3)+IF(AL6=4,AK6*104/$AK$3)</f>
        <v>98.6</v>
      </c>
      <c r="AN6" s="211">
        <v>97</v>
      </c>
      <c r="AO6" s="212">
        <v>3</v>
      </c>
      <c r="AP6" s="168">
        <f t="shared" ref="AP6:AP30" si="11">IF(AO6=1,AN6*100/$AN$3)+IF(AO6=2,AN6*101/$AN$3)+IF(AO6=3,AN6*102/$AN$3)+IF(AO6=4,AN6*104/$AN$3)</f>
        <v>98.94</v>
      </c>
      <c r="AQ6" s="211">
        <v>92</v>
      </c>
      <c r="AR6" s="212">
        <v>3</v>
      </c>
      <c r="AS6" s="168">
        <f t="shared" ref="AS6:AS30" si="12">IF(AR6=1,AQ6*100/$AQ$3)+IF(AR6=2,AQ6*101/$AQ$3)+IF(AR6=3,AQ6*102/$AQ$3)+IF(AR6=4,AQ6*104/$AQ$3)</f>
        <v>93.84</v>
      </c>
      <c r="AT6" s="211">
        <v>86</v>
      </c>
      <c r="AU6" s="212">
        <v>3</v>
      </c>
      <c r="AV6" s="168">
        <f t="shared" ref="AV6:AV30" si="13">IF(AU6=1,AT6*100/$AT$3)+IF(AU6=2,AT6*101/$AT$3)+IF(AU6=3,AT6*102/$AT$3)+IF(AU6=4,AT6*104/$AT$3)</f>
        <v>87.72</v>
      </c>
      <c r="AW6" s="211"/>
      <c r="AX6" s="212"/>
      <c r="AY6" s="168">
        <f t="shared" ref="AY6:AY30" si="14">IF(AX6=1,AW6*100/$AW$3)+IF(AX6=2,AW6*101/$AW$3)+IF(AX6=3,AW6*102/$AW$3)+IF(AX6=4,AW6*104/$AW$3)</f>
        <v>0</v>
      </c>
      <c r="AZ6" s="211"/>
      <c r="BA6" s="212"/>
      <c r="BB6" s="168">
        <f t="shared" ref="BB6:BB30" si="15">IF(BA6=1,AZ6*100/$AZ$3)+IF(BA6=2,AZ6*101/$AZ$3)+IF(BA6=3,AZ6*102/$AZ$3)+IF(BA6=4,AZ6*104/$AZ$3)</f>
        <v>0</v>
      </c>
      <c r="BC6" s="211"/>
      <c r="BD6" s="212"/>
      <c r="BE6" s="168">
        <f t="shared" ref="BE6:BE30" si="16">IF(BD6=1,BC6*100/$BC$3)+IF(BD6=2,BC6*101/$BC$3)+IF(BD6=3,BC6*102/$BC$3)+IF(BD6=4,BC6*104/$BC$3)</f>
        <v>0</v>
      </c>
      <c r="BF6" s="211"/>
      <c r="BG6" s="212"/>
      <c r="BH6" s="168">
        <f t="shared" ref="BH6:BH30" si="17">IF(BG6=1,BF6*100/$BF$3)+IF(BG6=2,BF6*101/$BF$3)+IF(BG6=3,BF6*102/$BF$3)+IF(BG6=4,BF6*104/$BF$3)</f>
        <v>0</v>
      </c>
      <c r="BI6" s="211"/>
      <c r="BJ6" s="212"/>
      <c r="BK6" s="168">
        <f t="shared" ref="BK6:BK30" si="18">IF(BJ6=1,BI6*100/$BI$3)+IF(BJ6=2,BI6*101/$BI$3)+IF(BJ6=3,BI6*102/$BI$3)+IF(BJ6=4,BI6*104/$BI$3)</f>
        <v>0</v>
      </c>
      <c r="BL6" s="213"/>
      <c r="BM6" s="214">
        <f t="shared" ref="BM6:BM30" si="19">SUM(I6+L6+O6+R6+U6+X6+AA6+AD6+AG6+AJ6+AM6+AP6+AS6+AV6+AY6+BB6+BE6+BH6+BK6)</f>
        <v>1297.1166666666666</v>
      </c>
      <c r="BN6" s="215">
        <f t="shared" ref="BN6:BN30" si="20">SUM(G6+J6+M6+P6+S6+V6+Y6+AB6+AE6+AH6+AK6+AN6+AQ6+AT6+AW6+AZ6+BC6+BF6)</f>
        <v>1184</v>
      </c>
      <c r="BO6" s="335">
        <f t="shared" ref="BO6:BO30" si="21">RANK(BP6,BP$6:BP$30,0)</f>
        <v>1</v>
      </c>
      <c r="BP6" s="318">
        <f t="shared" ref="BP6:BP30" si="22">LARGE($BZ6:$CS6,1)+LARGE($BZ6:$CS6,2)+LARGE($BZ6:$CS6,3)+LARGE($BZ6:$CS6,4)+LARGE($BZ6:$CS6,5)+LARGE($BZ6:$CS6,6)+LARGE($BZ6:$CS6,7)+LARGE($BZ6:$CS6,8)+LARGE($BZ6:$CS6,9)</f>
        <v>853.53</v>
      </c>
      <c r="BQ6" s="216">
        <f t="shared" ref="BQ6:BQ30" si="23">BP6/BP$1</f>
        <v>94.836666666666659</v>
      </c>
      <c r="BR6" s="217">
        <f>BP6/BX6</f>
        <v>60.966428571428573</v>
      </c>
      <c r="BS6" s="218"/>
      <c r="BT6" s="218"/>
      <c r="BU6" s="297">
        <f>LARGE($BZ6:$CS6,1)+LARGE($BZ6:$CS6,2)+LARGE($BZ6:$CS6,3)+LARGE($BZ6:$CS6,4)</f>
        <v>389.09000000000003</v>
      </c>
      <c r="BV6" s="215">
        <v>4</v>
      </c>
      <c r="BW6" s="219"/>
      <c r="BX6" s="279">
        <f>COUNTIF(BZ6:CS6,"&gt;1")</f>
        <v>14</v>
      </c>
      <c r="BY6" s="280">
        <f>SUM(BZ6:CS6)</f>
        <v>1297.1166666666666</v>
      </c>
      <c r="BZ6" s="281">
        <f>I6</f>
        <v>93.84</v>
      </c>
      <c r="CA6" s="282">
        <f>L6</f>
        <v>90.666666666666671</v>
      </c>
      <c r="CB6" s="282">
        <f>O6</f>
        <v>97.2</v>
      </c>
      <c r="CC6" s="282">
        <f>R6</f>
        <v>85.68</v>
      </c>
      <c r="CD6" s="282">
        <f>U6</f>
        <v>92.82</v>
      </c>
      <c r="CE6" s="282">
        <f>X6</f>
        <v>90.78</v>
      </c>
      <c r="CF6" s="282">
        <f>AA6</f>
        <v>93.16</v>
      </c>
      <c r="CG6" s="282">
        <f>AD6</f>
        <v>88.74</v>
      </c>
      <c r="CH6" s="282">
        <f>AG6</f>
        <v>90.78</v>
      </c>
      <c r="CI6" s="282">
        <f>AJ6</f>
        <v>94.35</v>
      </c>
      <c r="CJ6" s="282">
        <f>AM6</f>
        <v>98.6</v>
      </c>
      <c r="CK6" s="282">
        <f>AP6</f>
        <v>98.94</v>
      </c>
      <c r="CL6" s="282">
        <f>AS6</f>
        <v>93.84</v>
      </c>
      <c r="CM6" s="282">
        <f>AV6</f>
        <v>87.72</v>
      </c>
      <c r="CN6" s="282">
        <f>AY6</f>
        <v>0</v>
      </c>
      <c r="CO6" s="282">
        <f>BB6</f>
        <v>0</v>
      </c>
      <c r="CP6" s="282">
        <f>BE6</f>
        <v>0</v>
      </c>
      <c r="CQ6" s="282">
        <f>BH6</f>
        <v>0</v>
      </c>
      <c r="CR6" s="282">
        <f>BK6</f>
        <v>0</v>
      </c>
      <c r="CS6" s="283"/>
      <c r="CT6" s="278"/>
      <c r="CU6" s="278"/>
      <c r="CV6" s="278"/>
      <c r="CW6" s="278"/>
      <c r="CX6" s="278"/>
      <c r="CY6" s="278"/>
      <c r="CZ6" s="278"/>
      <c r="DA6" s="278"/>
      <c r="DB6" s="278"/>
      <c r="DC6" s="285"/>
      <c r="DD6" s="285"/>
      <c r="DE6" s="285"/>
      <c r="DF6" s="285"/>
      <c r="DG6" s="285"/>
      <c r="DH6" s="285"/>
      <c r="DI6" s="285"/>
      <c r="DJ6" s="285"/>
      <c r="DK6" s="285"/>
      <c r="DL6" s="294" t="str">
        <f>H6&amp;G6</f>
        <v>392</v>
      </c>
      <c r="DM6" s="294"/>
      <c r="DN6" s="294"/>
      <c r="DO6" s="294" t="str">
        <f>K6&amp;J6</f>
        <v>364</v>
      </c>
      <c r="DP6" s="294"/>
      <c r="DQ6" s="294"/>
      <c r="DR6" s="294" t="str">
        <f>N6&amp;M6</f>
        <v>381</v>
      </c>
      <c r="DS6" s="294"/>
      <c r="DT6" s="294"/>
      <c r="DU6" s="294" t="str">
        <f>Q6&amp;P6</f>
        <v>384</v>
      </c>
      <c r="DV6" s="294"/>
      <c r="DW6" s="294"/>
      <c r="DX6" s="294" t="str">
        <f>T6&amp;S6</f>
        <v>391</v>
      </c>
      <c r="DY6" s="294"/>
      <c r="DZ6" s="294"/>
      <c r="EA6" s="294" t="str">
        <f>W6&amp;V6</f>
        <v>389</v>
      </c>
      <c r="EB6" s="294"/>
      <c r="EC6" s="294"/>
      <c r="ED6" s="294" t="str">
        <f>Z6&amp;Y6</f>
        <v>3137</v>
      </c>
      <c r="EE6" s="294"/>
      <c r="EF6" s="294"/>
      <c r="EG6" s="294" t="str">
        <f>AC6&amp;AB6</f>
        <v>387</v>
      </c>
      <c r="EH6" s="294"/>
      <c r="EI6" s="294"/>
      <c r="EJ6" s="294" t="str">
        <f>AF6&amp;AE6</f>
        <v>389</v>
      </c>
      <c r="EK6" s="294"/>
      <c r="EL6" s="294"/>
      <c r="EM6" s="294" t="str">
        <f>AI6&amp;AH6</f>
        <v>337</v>
      </c>
      <c r="EN6" s="294"/>
      <c r="EO6" s="294"/>
      <c r="EP6" s="294" t="str">
        <f>AL6&amp;AK6</f>
        <v>358</v>
      </c>
      <c r="EQ6" s="294"/>
      <c r="ER6" s="294"/>
      <c r="ES6" s="294" t="str">
        <f>AO6&amp;AN6</f>
        <v>397</v>
      </c>
      <c r="ET6" s="294"/>
      <c r="EU6" s="294"/>
      <c r="EV6" s="294" t="str">
        <f>AR6&amp;AQ6</f>
        <v>392</v>
      </c>
      <c r="EW6" s="294"/>
      <c r="EX6" s="294"/>
      <c r="EY6" s="294" t="str">
        <f>AU6&amp;AT6</f>
        <v>386</v>
      </c>
      <c r="EZ6" s="294"/>
      <c r="FA6" s="294"/>
      <c r="FB6" s="294" t="str">
        <f>AX6&amp;AW6</f>
        <v/>
      </c>
      <c r="FC6" s="294"/>
      <c r="FD6" s="294"/>
      <c r="FE6" s="294" t="str">
        <f>BA6&amp;AZ6</f>
        <v/>
      </c>
      <c r="FF6" s="294"/>
      <c r="FG6" s="294"/>
      <c r="FH6" s="294" t="str">
        <f>BD6&amp;BC6</f>
        <v/>
      </c>
      <c r="FI6" s="294"/>
      <c r="FJ6" s="294"/>
      <c r="FK6" s="294" t="str">
        <f>BG6&amp;BF6</f>
        <v/>
      </c>
      <c r="FL6" s="294"/>
      <c r="FM6" s="294"/>
      <c r="FN6" s="294" t="str">
        <f>BJ6&amp;BI6</f>
        <v/>
      </c>
      <c r="FO6" s="184"/>
      <c r="FP6" s="185"/>
      <c r="FQ6" s="285"/>
      <c r="FR6" s="285"/>
      <c r="FS6" s="285"/>
      <c r="FT6" s="285"/>
      <c r="FU6" s="285"/>
      <c r="FV6" s="285"/>
      <c r="FW6" s="285"/>
      <c r="FX6" s="285"/>
      <c r="FY6" s="174"/>
      <c r="FZ6" s="174"/>
    </row>
    <row r="7" spans="1:182" s="172" customFormat="1" ht="20.100000000000001" customHeight="1">
      <c r="A7" s="210">
        <f>BO7</f>
        <v>2</v>
      </c>
      <c r="B7" s="331" t="s">
        <v>7</v>
      </c>
      <c r="C7" s="332"/>
      <c r="D7" s="333"/>
      <c r="E7" s="333"/>
      <c r="F7" s="334"/>
      <c r="G7" s="211">
        <v>94</v>
      </c>
      <c r="H7" s="212">
        <v>3</v>
      </c>
      <c r="I7" s="168">
        <f t="shared" si="0"/>
        <v>95.88</v>
      </c>
      <c r="J7" s="211">
        <v>67</v>
      </c>
      <c r="K7" s="212">
        <v>2</v>
      </c>
      <c r="L7" s="168">
        <f t="shared" si="1"/>
        <v>93.986111111111114</v>
      </c>
      <c r="M7" s="211">
        <v>82</v>
      </c>
      <c r="N7" s="212">
        <v>2</v>
      </c>
      <c r="O7" s="168">
        <f t="shared" si="2"/>
        <v>97.435294117647061</v>
      </c>
      <c r="P7" s="211">
        <v>88</v>
      </c>
      <c r="Q7" s="212">
        <v>2</v>
      </c>
      <c r="R7" s="168">
        <f t="shared" si="3"/>
        <v>88.88</v>
      </c>
      <c r="S7" s="211">
        <v>90</v>
      </c>
      <c r="T7" s="212">
        <v>2</v>
      </c>
      <c r="U7" s="168">
        <f t="shared" si="4"/>
        <v>90.9</v>
      </c>
      <c r="V7" s="211">
        <v>87</v>
      </c>
      <c r="W7" s="212">
        <v>2</v>
      </c>
      <c r="X7" s="168">
        <f t="shared" si="5"/>
        <v>87.87</v>
      </c>
      <c r="Y7" s="211">
        <v>138</v>
      </c>
      <c r="Z7" s="212">
        <v>2</v>
      </c>
      <c r="AA7" s="168">
        <f t="shared" si="6"/>
        <v>92.92</v>
      </c>
      <c r="AB7" s="211">
        <v>84</v>
      </c>
      <c r="AC7" s="212">
        <v>2</v>
      </c>
      <c r="AD7" s="168">
        <f t="shared" si="7"/>
        <v>84.84</v>
      </c>
      <c r="AE7" s="211">
        <v>94</v>
      </c>
      <c r="AF7" s="212">
        <v>2</v>
      </c>
      <c r="AG7" s="168">
        <f t="shared" si="8"/>
        <v>94.94</v>
      </c>
      <c r="AH7" s="211">
        <v>36</v>
      </c>
      <c r="AI7" s="212">
        <v>2</v>
      </c>
      <c r="AJ7" s="168">
        <f t="shared" si="9"/>
        <v>90.9</v>
      </c>
      <c r="AK7" s="211">
        <v>57</v>
      </c>
      <c r="AL7" s="212">
        <v>2</v>
      </c>
      <c r="AM7" s="168">
        <f t="shared" si="10"/>
        <v>95.95</v>
      </c>
      <c r="AN7" s="211">
        <v>92</v>
      </c>
      <c r="AO7" s="212">
        <v>2</v>
      </c>
      <c r="AP7" s="168">
        <f t="shared" si="11"/>
        <v>92.92</v>
      </c>
      <c r="AQ7" s="211">
        <v>92</v>
      </c>
      <c r="AR7" s="212">
        <v>2</v>
      </c>
      <c r="AS7" s="168">
        <f t="shared" si="12"/>
        <v>92.92</v>
      </c>
      <c r="AT7" s="211">
        <v>87</v>
      </c>
      <c r="AU7" s="212">
        <v>2</v>
      </c>
      <c r="AV7" s="168">
        <f t="shared" si="13"/>
        <v>87.87</v>
      </c>
      <c r="AW7" s="211"/>
      <c r="AX7" s="212"/>
      <c r="AY7" s="168">
        <f t="shared" si="14"/>
        <v>0</v>
      </c>
      <c r="AZ7" s="211"/>
      <c r="BA7" s="212"/>
      <c r="BB7" s="168">
        <f t="shared" si="15"/>
        <v>0</v>
      </c>
      <c r="BC7" s="211"/>
      <c r="BD7" s="212"/>
      <c r="BE7" s="168">
        <f t="shared" si="16"/>
        <v>0</v>
      </c>
      <c r="BF7" s="211"/>
      <c r="BG7" s="212"/>
      <c r="BH7" s="168">
        <f t="shared" si="17"/>
        <v>0</v>
      </c>
      <c r="BI7" s="211"/>
      <c r="BJ7" s="212"/>
      <c r="BK7" s="168">
        <f t="shared" si="18"/>
        <v>0</v>
      </c>
      <c r="BL7" s="213"/>
      <c r="BM7" s="214">
        <f t="shared" si="19"/>
        <v>1288.2114052287584</v>
      </c>
      <c r="BN7" s="215">
        <f t="shared" si="20"/>
        <v>1188</v>
      </c>
      <c r="BO7" s="335">
        <f t="shared" si="21"/>
        <v>2</v>
      </c>
      <c r="BP7" s="318">
        <f t="shared" si="22"/>
        <v>847.85140522875804</v>
      </c>
      <c r="BQ7" s="216">
        <f t="shared" si="23"/>
        <v>94.205711692084222</v>
      </c>
      <c r="BR7" s="217">
        <f>BP7/BX7</f>
        <v>60.560814659197</v>
      </c>
      <c r="BS7" s="218"/>
      <c r="BT7" s="218"/>
      <c r="BU7" s="298">
        <f>LARGE($BZ7:$CS7,1)+LARGE($BZ7:$CS7,2)+LARGE($BZ7:$CS7,3)+LARGE($BZ7:$CS7,4)+LARGE($BZ7:$CS7,5)</f>
        <v>478.19140522875819</v>
      </c>
      <c r="BV7" s="215">
        <v>5</v>
      </c>
      <c r="BW7" s="209"/>
      <c r="BX7" s="279">
        <f t="shared" ref="BX7:BX30" si="24">COUNTIF(BZ7:CS7,"&gt;1")</f>
        <v>14</v>
      </c>
      <c r="BY7" s="280">
        <f t="shared" ref="BY7:BY30" si="25">SUM(BZ7:CS7)</f>
        <v>1288.2114052287584</v>
      </c>
      <c r="BZ7" s="281">
        <f t="shared" ref="BZ7:BZ30" si="26">I7</f>
        <v>95.88</v>
      </c>
      <c r="CA7" s="282">
        <f t="shared" ref="CA7:CA30" si="27">L7</f>
        <v>93.986111111111114</v>
      </c>
      <c r="CB7" s="282">
        <f t="shared" ref="CB7:CB30" si="28">O7</f>
        <v>97.435294117647061</v>
      </c>
      <c r="CC7" s="282">
        <f t="shared" ref="CC7:CC30" si="29">R7</f>
        <v>88.88</v>
      </c>
      <c r="CD7" s="282">
        <f t="shared" ref="CD7:CD30" si="30">U7</f>
        <v>90.9</v>
      </c>
      <c r="CE7" s="282">
        <f t="shared" ref="CE7:CE30" si="31">X7</f>
        <v>87.87</v>
      </c>
      <c r="CF7" s="282">
        <f t="shared" ref="CF7:CF30" si="32">AA7</f>
        <v>92.92</v>
      </c>
      <c r="CG7" s="282">
        <f t="shared" ref="CG7:CG30" si="33">AD7</f>
        <v>84.84</v>
      </c>
      <c r="CH7" s="282">
        <f t="shared" ref="CH7:CH30" si="34">AG7</f>
        <v>94.94</v>
      </c>
      <c r="CI7" s="282">
        <f t="shared" ref="CI7:CI30" si="35">AJ7</f>
        <v>90.9</v>
      </c>
      <c r="CJ7" s="282">
        <f t="shared" ref="CJ7:CJ30" si="36">AM7</f>
        <v>95.95</v>
      </c>
      <c r="CK7" s="282">
        <f t="shared" ref="CK7:CK30" si="37">AP7</f>
        <v>92.92</v>
      </c>
      <c r="CL7" s="282">
        <f t="shared" ref="CL7:CL30" si="38">AS7</f>
        <v>92.92</v>
      </c>
      <c r="CM7" s="282">
        <f t="shared" ref="CM7:CM30" si="39">AV7</f>
        <v>87.87</v>
      </c>
      <c r="CN7" s="282">
        <f t="shared" ref="CN7:CN30" si="40">AY7</f>
        <v>0</v>
      </c>
      <c r="CO7" s="282">
        <f t="shared" ref="CO7:CO30" si="41">BB7</f>
        <v>0</v>
      </c>
      <c r="CP7" s="282">
        <f t="shared" ref="CP7:CP30" si="42">BE7</f>
        <v>0</v>
      </c>
      <c r="CQ7" s="282">
        <f t="shared" ref="CQ7:CQ30" si="43">BH7</f>
        <v>0</v>
      </c>
      <c r="CR7" s="282">
        <f t="shared" ref="CR7:CR30" si="44">BK7</f>
        <v>0</v>
      </c>
      <c r="CS7" s="283"/>
      <c r="CT7" s="278"/>
      <c r="CU7" s="278"/>
      <c r="CV7" s="278"/>
      <c r="CW7" s="278"/>
      <c r="CX7" s="278"/>
      <c r="CY7" s="278"/>
      <c r="CZ7" s="278"/>
      <c r="DA7" s="278"/>
      <c r="DB7" s="278"/>
      <c r="DC7" s="285"/>
      <c r="DD7" s="285"/>
      <c r="DE7" s="285"/>
      <c r="DF7" s="285"/>
      <c r="DG7" s="285"/>
      <c r="DH7" s="285"/>
      <c r="DI7" s="285"/>
      <c r="DJ7" s="285"/>
      <c r="DK7" s="285"/>
      <c r="DL7" s="294" t="str">
        <f t="shared" ref="DL7:DL30" si="45">H7&amp;G7</f>
        <v>394</v>
      </c>
      <c r="DM7" s="294"/>
      <c r="DN7" s="294"/>
      <c r="DO7" s="294" t="str">
        <f t="shared" ref="DO7:DO30" si="46">K7&amp;J7</f>
        <v>267</v>
      </c>
      <c r="DP7" s="294"/>
      <c r="DQ7" s="294"/>
      <c r="DR7" s="294" t="str">
        <f t="shared" ref="DR7:DR30" si="47">N7&amp;M7</f>
        <v>282</v>
      </c>
      <c r="DS7" s="294"/>
      <c r="DT7" s="294"/>
      <c r="DU7" s="294" t="str">
        <f t="shared" ref="DU7:DU30" si="48">Q7&amp;P7</f>
        <v>288</v>
      </c>
      <c r="DV7" s="294"/>
      <c r="DW7" s="294"/>
      <c r="DX7" s="294" t="str">
        <f t="shared" ref="DX7:DX30" si="49">T7&amp;S7</f>
        <v>290</v>
      </c>
      <c r="DY7" s="294"/>
      <c r="DZ7" s="294"/>
      <c r="EA7" s="294" t="str">
        <f t="shared" ref="EA7:EA30" si="50">W7&amp;V7</f>
        <v>287</v>
      </c>
      <c r="EB7" s="294"/>
      <c r="EC7" s="294"/>
      <c r="ED7" s="294" t="str">
        <f t="shared" ref="ED7:ED30" si="51">Z7&amp;Y7</f>
        <v>2138</v>
      </c>
      <c r="EE7" s="294"/>
      <c r="EF7" s="294"/>
      <c r="EG7" s="294" t="str">
        <f t="shared" ref="EG7:EG30" si="52">AC7&amp;AB7</f>
        <v>284</v>
      </c>
      <c r="EH7" s="294"/>
      <c r="EI7" s="294"/>
      <c r="EJ7" s="294" t="str">
        <f t="shared" ref="EJ7:EJ30" si="53">AF7&amp;AE7</f>
        <v>294</v>
      </c>
      <c r="EK7" s="294"/>
      <c r="EL7" s="294"/>
      <c r="EM7" s="294" t="str">
        <f t="shared" ref="EM7:EM30" si="54">AI7&amp;AH7</f>
        <v>236</v>
      </c>
      <c r="EN7" s="294"/>
      <c r="EO7" s="294"/>
      <c r="EP7" s="294" t="str">
        <f t="shared" ref="EP7:EP30" si="55">AL7&amp;AK7</f>
        <v>257</v>
      </c>
      <c r="EQ7" s="294"/>
      <c r="ER7" s="294"/>
      <c r="ES7" s="294" t="str">
        <f t="shared" ref="ES7:ES30" si="56">AO7&amp;AN7</f>
        <v>292</v>
      </c>
      <c r="ET7" s="294"/>
      <c r="EU7" s="294"/>
      <c r="EV7" s="294" t="str">
        <f t="shared" ref="EV7:EV30" si="57">AR7&amp;AQ7</f>
        <v>292</v>
      </c>
      <c r="EW7" s="294"/>
      <c r="EX7" s="294"/>
      <c r="EY7" s="294" t="str">
        <f t="shared" ref="EY7:EY30" si="58">AU7&amp;AT7</f>
        <v>287</v>
      </c>
      <c r="EZ7" s="294"/>
      <c r="FA7" s="294"/>
      <c r="FB7" s="294" t="str">
        <f t="shared" ref="FB7:FB30" si="59">AX7&amp;AW7</f>
        <v/>
      </c>
      <c r="FC7" s="294"/>
      <c r="FD7" s="294"/>
      <c r="FE7" s="294" t="str">
        <f t="shared" ref="FE7:FE30" si="60">BA7&amp;AZ7</f>
        <v/>
      </c>
      <c r="FF7" s="294"/>
      <c r="FG7" s="294"/>
      <c r="FH7" s="294" t="str">
        <f t="shared" ref="FH7:FH30" si="61">BD7&amp;BC7</f>
        <v/>
      </c>
      <c r="FI7" s="294"/>
      <c r="FJ7" s="294"/>
      <c r="FK7" s="294" t="str">
        <f t="shared" ref="FK7:FK30" si="62">BG7&amp;BF7</f>
        <v/>
      </c>
      <c r="FL7" s="294"/>
      <c r="FM7" s="294"/>
      <c r="FN7" s="294" t="str">
        <f t="shared" ref="FN7:FN30" si="63">BJ7&amp;BI7</f>
        <v/>
      </c>
      <c r="FO7" s="209"/>
      <c r="FP7" s="293"/>
      <c r="FQ7" s="285"/>
      <c r="FR7" s="285"/>
      <c r="FS7" s="285"/>
      <c r="FT7" s="285"/>
      <c r="FU7" s="285"/>
      <c r="FV7" s="285"/>
      <c r="FW7" s="285"/>
      <c r="FX7" s="285"/>
      <c r="FY7" s="174"/>
      <c r="FZ7" s="174"/>
    </row>
    <row r="8" spans="1:182" s="172" customFormat="1" ht="20.100000000000001" customHeight="1">
      <c r="A8" s="210">
        <f t="shared" ref="A8:A30" si="64">BO8</f>
        <v>3</v>
      </c>
      <c r="B8" s="331" t="s">
        <v>1</v>
      </c>
      <c r="C8" s="332"/>
      <c r="D8" s="333"/>
      <c r="E8" s="333"/>
      <c r="F8" s="334"/>
      <c r="G8" s="211">
        <v>91</v>
      </c>
      <c r="H8" s="212">
        <v>3</v>
      </c>
      <c r="I8" s="168">
        <f t="shared" si="0"/>
        <v>92.82</v>
      </c>
      <c r="J8" s="211">
        <v>65</v>
      </c>
      <c r="K8" s="212">
        <v>3</v>
      </c>
      <c r="L8" s="168">
        <f t="shared" si="1"/>
        <v>92.083333333333329</v>
      </c>
      <c r="M8" s="211">
        <v>77</v>
      </c>
      <c r="N8" s="212">
        <v>3</v>
      </c>
      <c r="O8" s="168">
        <f t="shared" si="2"/>
        <v>92.4</v>
      </c>
      <c r="P8" s="211">
        <v>95</v>
      </c>
      <c r="Q8" s="212">
        <v>3</v>
      </c>
      <c r="R8" s="168">
        <f t="shared" si="3"/>
        <v>96.9</v>
      </c>
      <c r="S8" s="211">
        <v>93</v>
      </c>
      <c r="T8" s="212">
        <v>3</v>
      </c>
      <c r="U8" s="168">
        <f t="shared" si="4"/>
        <v>94.86</v>
      </c>
      <c r="V8" s="211">
        <v>90</v>
      </c>
      <c r="W8" s="212">
        <v>3</v>
      </c>
      <c r="X8" s="168">
        <f t="shared" si="5"/>
        <v>91.8</v>
      </c>
      <c r="Y8" s="211">
        <v>135</v>
      </c>
      <c r="Z8" s="212">
        <v>3</v>
      </c>
      <c r="AA8" s="168">
        <f t="shared" si="6"/>
        <v>91.8</v>
      </c>
      <c r="AB8" s="211">
        <v>91</v>
      </c>
      <c r="AC8" s="212">
        <v>3</v>
      </c>
      <c r="AD8" s="168">
        <f t="shared" si="7"/>
        <v>92.82</v>
      </c>
      <c r="AE8" s="211">
        <v>92</v>
      </c>
      <c r="AF8" s="212">
        <v>3</v>
      </c>
      <c r="AG8" s="168">
        <f t="shared" si="8"/>
        <v>93.84</v>
      </c>
      <c r="AH8" s="211">
        <v>32</v>
      </c>
      <c r="AI8" s="212">
        <v>3</v>
      </c>
      <c r="AJ8" s="168">
        <f t="shared" si="9"/>
        <v>81.599999999999994</v>
      </c>
      <c r="AK8" s="211">
        <v>53</v>
      </c>
      <c r="AL8" s="212">
        <v>3</v>
      </c>
      <c r="AM8" s="168">
        <f t="shared" si="10"/>
        <v>90.1</v>
      </c>
      <c r="AN8" s="211">
        <v>91</v>
      </c>
      <c r="AO8" s="212">
        <v>3</v>
      </c>
      <c r="AP8" s="168">
        <f t="shared" si="11"/>
        <v>92.82</v>
      </c>
      <c r="AQ8" s="211">
        <v>93</v>
      </c>
      <c r="AR8" s="212">
        <v>3</v>
      </c>
      <c r="AS8" s="168">
        <f t="shared" si="12"/>
        <v>94.86</v>
      </c>
      <c r="AT8" s="211">
        <v>84</v>
      </c>
      <c r="AU8" s="212">
        <v>3</v>
      </c>
      <c r="AV8" s="168">
        <f t="shared" si="13"/>
        <v>85.68</v>
      </c>
      <c r="AW8" s="211"/>
      <c r="AX8" s="212"/>
      <c r="AY8" s="168">
        <f t="shared" si="14"/>
        <v>0</v>
      </c>
      <c r="AZ8" s="211"/>
      <c r="BA8" s="212"/>
      <c r="BB8" s="168">
        <f t="shared" si="15"/>
        <v>0</v>
      </c>
      <c r="BC8" s="211"/>
      <c r="BD8" s="212"/>
      <c r="BE8" s="168">
        <f t="shared" si="16"/>
        <v>0</v>
      </c>
      <c r="BF8" s="211"/>
      <c r="BG8" s="212"/>
      <c r="BH8" s="168">
        <f t="shared" si="17"/>
        <v>0</v>
      </c>
      <c r="BI8" s="211"/>
      <c r="BJ8" s="212"/>
      <c r="BK8" s="168">
        <f t="shared" si="18"/>
        <v>0</v>
      </c>
      <c r="BL8" s="213"/>
      <c r="BM8" s="214">
        <f t="shared" si="19"/>
        <v>1284.3833333333332</v>
      </c>
      <c r="BN8" s="215">
        <f t="shared" si="20"/>
        <v>1182</v>
      </c>
      <c r="BO8" s="335">
        <f t="shared" si="21"/>
        <v>3</v>
      </c>
      <c r="BP8" s="318">
        <f t="shared" si="22"/>
        <v>843.40333333333342</v>
      </c>
      <c r="BQ8" s="216">
        <f t="shared" si="23"/>
        <v>93.711481481481485</v>
      </c>
      <c r="BR8" s="217">
        <f t="shared" ref="BR8:BR30" si="65">BP8/BX8</f>
        <v>60.243095238095243</v>
      </c>
      <c r="BS8" s="218"/>
      <c r="BT8" s="218"/>
      <c r="BU8" s="299">
        <f>LARGE($BZ8:$CS8,1)+LARGE($BZ8:$CS8,2)+LARGE($BZ8:$CS8,3)+LARGE($BZ8:$CS8,4)+LARGE($BZ8:$CS8,5)+LARGE($BZ8:$CS8,6)</f>
        <v>566.1</v>
      </c>
      <c r="BV8" s="215">
        <v>6</v>
      </c>
      <c r="BW8" s="209"/>
      <c r="BX8" s="279">
        <f t="shared" si="24"/>
        <v>14</v>
      </c>
      <c r="BY8" s="280">
        <f t="shared" si="25"/>
        <v>1284.3833333333332</v>
      </c>
      <c r="BZ8" s="281">
        <f t="shared" si="26"/>
        <v>92.82</v>
      </c>
      <c r="CA8" s="282">
        <f t="shared" si="27"/>
        <v>92.083333333333329</v>
      </c>
      <c r="CB8" s="282">
        <f t="shared" si="28"/>
        <v>92.4</v>
      </c>
      <c r="CC8" s="282">
        <f t="shared" si="29"/>
        <v>96.9</v>
      </c>
      <c r="CD8" s="282">
        <f t="shared" si="30"/>
        <v>94.86</v>
      </c>
      <c r="CE8" s="282">
        <f t="shared" si="31"/>
        <v>91.8</v>
      </c>
      <c r="CF8" s="282">
        <f t="shared" si="32"/>
        <v>91.8</v>
      </c>
      <c r="CG8" s="282">
        <f t="shared" si="33"/>
        <v>92.82</v>
      </c>
      <c r="CH8" s="282">
        <f t="shared" si="34"/>
        <v>93.84</v>
      </c>
      <c r="CI8" s="282">
        <f t="shared" si="35"/>
        <v>81.599999999999994</v>
      </c>
      <c r="CJ8" s="282">
        <f t="shared" si="36"/>
        <v>90.1</v>
      </c>
      <c r="CK8" s="282">
        <f t="shared" si="37"/>
        <v>92.82</v>
      </c>
      <c r="CL8" s="282">
        <f t="shared" si="38"/>
        <v>94.86</v>
      </c>
      <c r="CM8" s="282">
        <f t="shared" si="39"/>
        <v>85.68</v>
      </c>
      <c r="CN8" s="282">
        <f t="shared" si="40"/>
        <v>0</v>
      </c>
      <c r="CO8" s="282">
        <f t="shared" si="41"/>
        <v>0</v>
      </c>
      <c r="CP8" s="282">
        <f t="shared" si="42"/>
        <v>0</v>
      </c>
      <c r="CQ8" s="282">
        <f t="shared" si="43"/>
        <v>0</v>
      </c>
      <c r="CR8" s="282">
        <f t="shared" si="44"/>
        <v>0</v>
      </c>
      <c r="CS8" s="283"/>
      <c r="CT8" s="278"/>
      <c r="CU8" s="278"/>
      <c r="CV8" s="278"/>
      <c r="CW8" s="278"/>
      <c r="CX8" s="278"/>
      <c r="CY8" s="278"/>
      <c r="CZ8" s="278"/>
      <c r="DA8" s="278"/>
      <c r="DB8" s="278"/>
      <c r="DC8" s="285"/>
      <c r="DD8" s="285"/>
      <c r="DE8" s="285"/>
      <c r="DF8" s="285"/>
      <c r="DG8" s="285"/>
      <c r="DH8" s="285"/>
      <c r="DI8" s="285"/>
      <c r="DJ8" s="285"/>
      <c r="DK8" s="285"/>
      <c r="DL8" s="294" t="str">
        <f t="shared" si="45"/>
        <v>391</v>
      </c>
      <c r="DM8" s="294"/>
      <c r="DN8" s="294"/>
      <c r="DO8" s="294" t="str">
        <f t="shared" si="46"/>
        <v>365</v>
      </c>
      <c r="DP8" s="294"/>
      <c r="DQ8" s="294"/>
      <c r="DR8" s="294" t="str">
        <f t="shared" si="47"/>
        <v>377</v>
      </c>
      <c r="DS8" s="294"/>
      <c r="DT8" s="294"/>
      <c r="DU8" s="294" t="str">
        <f t="shared" si="48"/>
        <v>395</v>
      </c>
      <c r="DV8" s="294"/>
      <c r="DW8" s="294"/>
      <c r="DX8" s="294" t="str">
        <f t="shared" si="49"/>
        <v>393</v>
      </c>
      <c r="DY8" s="294"/>
      <c r="DZ8" s="294"/>
      <c r="EA8" s="294" t="str">
        <f t="shared" si="50"/>
        <v>390</v>
      </c>
      <c r="EB8" s="294"/>
      <c r="EC8" s="294"/>
      <c r="ED8" s="294" t="str">
        <f t="shared" si="51"/>
        <v>3135</v>
      </c>
      <c r="EE8" s="294"/>
      <c r="EF8" s="294"/>
      <c r="EG8" s="294" t="str">
        <f t="shared" si="52"/>
        <v>391</v>
      </c>
      <c r="EH8" s="294"/>
      <c r="EI8" s="294"/>
      <c r="EJ8" s="294" t="str">
        <f t="shared" si="53"/>
        <v>392</v>
      </c>
      <c r="EK8" s="294"/>
      <c r="EL8" s="294"/>
      <c r="EM8" s="294" t="str">
        <f t="shared" si="54"/>
        <v>332</v>
      </c>
      <c r="EN8" s="294"/>
      <c r="EO8" s="294"/>
      <c r="EP8" s="294" t="str">
        <f t="shared" si="55"/>
        <v>353</v>
      </c>
      <c r="EQ8" s="294"/>
      <c r="ER8" s="294"/>
      <c r="ES8" s="294" t="str">
        <f t="shared" si="56"/>
        <v>391</v>
      </c>
      <c r="ET8" s="294"/>
      <c r="EU8" s="294"/>
      <c r="EV8" s="294" t="str">
        <f t="shared" si="57"/>
        <v>393</v>
      </c>
      <c r="EW8" s="294"/>
      <c r="EX8" s="294"/>
      <c r="EY8" s="294" t="str">
        <f t="shared" si="58"/>
        <v>384</v>
      </c>
      <c r="EZ8" s="294"/>
      <c r="FA8" s="294"/>
      <c r="FB8" s="294" t="str">
        <f t="shared" si="59"/>
        <v/>
      </c>
      <c r="FC8" s="294"/>
      <c r="FD8" s="294"/>
      <c r="FE8" s="294" t="str">
        <f t="shared" si="60"/>
        <v/>
      </c>
      <c r="FF8" s="294"/>
      <c r="FG8" s="294"/>
      <c r="FH8" s="294" t="str">
        <f t="shared" si="61"/>
        <v/>
      </c>
      <c r="FI8" s="294"/>
      <c r="FJ8" s="294"/>
      <c r="FK8" s="294" t="str">
        <f t="shared" si="62"/>
        <v/>
      </c>
      <c r="FL8" s="294"/>
      <c r="FM8" s="294"/>
      <c r="FN8" s="294" t="str">
        <f t="shared" si="63"/>
        <v/>
      </c>
      <c r="FO8" s="209"/>
      <c r="FP8" s="293"/>
      <c r="FQ8" s="285"/>
      <c r="FR8" s="285"/>
      <c r="FS8" s="285"/>
      <c r="FT8" s="285"/>
      <c r="FU8" s="285"/>
      <c r="FV8" s="285"/>
      <c r="FW8" s="285"/>
      <c r="FX8" s="285"/>
      <c r="FY8" s="174"/>
      <c r="FZ8" s="174"/>
    </row>
    <row r="9" spans="1:182" s="172" customFormat="1" ht="20.100000000000001" customHeight="1">
      <c r="A9" s="210">
        <f t="shared" si="64"/>
        <v>4</v>
      </c>
      <c r="B9" s="331" t="s">
        <v>228</v>
      </c>
      <c r="C9" s="332"/>
      <c r="D9" s="333"/>
      <c r="E9" s="333"/>
      <c r="F9" s="334"/>
      <c r="G9" s="211">
        <v>89</v>
      </c>
      <c r="H9" s="212">
        <v>3</v>
      </c>
      <c r="I9" s="168">
        <f t="shared" si="0"/>
        <v>90.78</v>
      </c>
      <c r="J9" s="211">
        <v>69</v>
      </c>
      <c r="K9" s="212">
        <v>2</v>
      </c>
      <c r="L9" s="168">
        <f t="shared" si="1"/>
        <v>96.791666666666671</v>
      </c>
      <c r="M9" s="211">
        <v>82</v>
      </c>
      <c r="N9" s="212">
        <v>2</v>
      </c>
      <c r="O9" s="168">
        <f t="shared" si="2"/>
        <v>97.435294117647061</v>
      </c>
      <c r="P9" s="211"/>
      <c r="Q9" s="212"/>
      <c r="R9" s="168">
        <f t="shared" si="3"/>
        <v>0</v>
      </c>
      <c r="S9" s="211">
        <v>83</v>
      </c>
      <c r="T9" s="212">
        <v>2</v>
      </c>
      <c r="U9" s="168">
        <f t="shared" si="4"/>
        <v>83.83</v>
      </c>
      <c r="V9" s="211">
        <v>84</v>
      </c>
      <c r="W9" s="212">
        <v>2</v>
      </c>
      <c r="X9" s="168">
        <f t="shared" si="5"/>
        <v>84.84</v>
      </c>
      <c r="Y9" s="211">
        <v>131</v>
      </c>
      <c r="Z9" s="212">
        <v>3</v>
      </c>
      <c r="AA9" s="168">
        <f t="shared" si="6"/>
        <v>89.08</v>
      </c>
      <c r="AB9" s="211">
        <v>87</v>
      </c>
      <c r="AC9" s="212">
        <v>3</v>
      </c>
      <c r="AD9" s="168">
        <f t="shared" si="7"/>
        <v>88.74</v>
      </c>
      <c r="AE9" s="211">
        <v>88</v>
      </c>
      <c r="AF9" s="212">
        <v>2</v>
      </c>
      <c r="AG9" s="168">
        <f t="shared" si="8"/>
        <v>88.88</v>
      </c>
      <c r="AH9" s="211">
        <v>37</v>
      </c>
      <c r="AI9" s="212">
        <v>2</v>
      </c>
      <c r="AJ9" s="168">
        <f t="shared" si="9"/>
        <v>93.424999999999997</v>
      </c>
      <c r="AK9" s="211">
        <v>55</v>
      </c>
      <c r="AL9" s="212">
        <v>2</v>
      </c>
      <c r="AM9" s="168">
        <f t="shared" si="10"/>
        <v>92.583333333333329</v>
      </c>
      <c r="AN9" s="211">
        <v>89</v>
      </c>
      <c r="AO9" s="212">
        <v>2</v>
      </c>
      <c r="AP9" s="168">
        <f t="shared" si="11"/>
        <v>89.89</v>
      </c>
      <c r="AQ9" s="211">
        <v>86</v>
      </c>
      <c r="AR9" s="212">
        <v>2</v>
      </c>
      <c r="AS9" s="168">
        <f t="shared" si="12"/>
        <v>86.86</v>
      </c>
      <c r="AT9" s="211">
        <v>90</v>
      </c>
      <c r="AU9" s="212">
        <v>2</v>
      </c>
      <c r="AV9" s="168">
        <f t="shared" si="13"/>
        <v>90.9</v>
      </c>
      <c r="AW9" s="211"/>
      <c r="AX9" s="212"/>
      <c r="AY9" s="168">
        <f t="shared" si="14"/>
        <v>0</v>
      </c>
      <c r="AZ9" s="211"/>
      <c r="BA9" s="212"/>
      <c r="BB9" s="168">
        <f t="shared" si="15"/>
        <v>0</v>
      </c>
      <c r="BC9" s="211"/>
      <c r="BD9" s="212"/>
      <c r="BE9" s="168">
        <f t="shared" si="16"/>
        <v>0</v>
      </c>
      <c r="BF9" s="211"/>
      <c r="BG9" s="212"/>
      <c r="BH9" s="168">
        <f t="shared" si="17"/>
        <v>0</v>
      </c>
      <c r="BI9" s="211"/>
      <c r="BJ9" s="212"/>
      <c r="BK9" s="168">
        <f t="shared" si="18"/>
        <v>0</v>
      </c>
      <c r="BL9" s="213"/>
      <c r="BM9" s="214">
        <f t="shared" si="19"/>
        <v>1174.035294117647</v>
      </c>
      <c r="BN9" s="215">
        <f t="shared" si="20"/>
        <v>1070</v>
      </c>
      <c r="BO9" s="335">
        <f t="shared" si="21"/>
        <v>4</v>
      </c>
      <c r="BP9" s="318">
        <f t="shared" si="22"/>
        <v>829.76529411764704</v>
      </c>
      <c r="BQ9" s="216">
        <f t="shared" si="23"/>
        <v>92.196143790849675</v>
      </c>
      <c r="BR9" s="217">
        <f t="shared" si="65"/>
        <v>63.828099547511314</v>
      </c>
      <c r="BS9" s="218"/>
      <c r="BT9" s="218"/>
      <c r="BU9" s="300">
        <f>LARGE($BZ9:$CS9,1)+LARGE($BZ9:$CS9,2)+LARGE($BZ9:$CS9,3)+LARGE($BZ9:$CS9,4)+LARGE($BZ9:$CS9,5)+LARGE($BZ9:$CS9,6)+LARGE($BZ9:$CS9,7)</f>
        <v>651.80529411764701</v>
      </c>
      <c r="BV9" s="215">
        <v>7</v>
      </c>
      <c r="BW9" s="209"/>
      <c r="BX9" s="279">
        <f t="shared" si="24"/>
        <v>13</v>
      </c>
      <c r="BY9" s="280">
        <f t="shared" si="25"/>
        <v>1174.035294117647</v>
      </c>
      <c r="BZ9" s="281">
        <f t="shared" si="26"/>
        <v>90.78</v>
      </c>
      <c r="CA9" s="282">
        <f t="shared" si="27"/>
        <v>96.791666666666671</v>
      </c>
      <c r="CB9" s="282">
        <f t="shared" si="28"/>
        <v>97.435294117647061</v>
      </c>
      <c r="CC9" s="282">
        <f t="shared" si="29"/>
        <v>0</v>
      </c>
      <c r="CD9" s="282">
        <f t="shared" si="30"/>
        <v>83.83</v>
      </c>
      <c r="CE9" s="282">
        <f t="shared" si="31"/>
        <v>84.84</v>
      </c>
      <c r="CF9" s="282">
        <f t="shared" si="32"/>
        <v>89.08</v>
      </c>
      <c r="CG9" s="282">
        <f t="shared" si="33"/>
        <v>88.74</v>
      </c>
      <c r="CH9" s="282">
        <f t="shared" si="34"/>
        <v>88.88</v>
      </c>
      <c r="CI9" s="282">
        <f t="shared" si="35"/>
        <v>93.424999999999997</v>
      </c>
      <c r="CJ9" s="282">
        <f t="shared" si="36"/>
        <v>92.583333333333329</v>
      </c>
      <c r="CK9" s="282">
        <f t="shared" si="37"/>
        <v>89.89</v>
      </c>
      <c r="CL9" s="282">
        <f t="shared" si="38"/>
        <v>86.86</v>
      </c>
      <c r="CM9" s="282">
        <f t="shared" si="39"/>
        <v>90.9</v>
      </c>
      <c r="CN9" s="282">
        <f t="shared" si="40"/>
        <v>0</v>
      </c>
      <c r="CO9" s="282">
        <f t="shared" si="41"/>
        <v>0</v>
      </c>
      <c r="CP9" s="282">
        <f t="shared" si="42"/>
        <v>0</v>
      </c>
      <c r="CQ9" s="282">
        <f t="shared" si="43"/>
        <v>0</v>
      </c>
      <c r="CR9" s="282">
        <f t="shared" si="44"/>
        <v>0</v>
      </c>
      <c r="CS9" s="283"/>
      <c r="CT9" s="278"/>
      <c r="CU9" s="278"/>
      <c r="CV9" s="278"/>
      <c r="CW9" s="278"/>
      <c r="CX9" s="278"/>
      <c r="CY9" s="278"/>
      <c r="CZ9" s="278"/>
      <c r="DA9" s="278"/>
      <c r="DB9" s="278"/>
      <c r="DC9" s="285"/>
      <c r="DD9" s="285"/>
      <c r="DE9" s="285"/>
      <c r="DF9" s="285"/>
      <c r="DG9" s="285"/>
      <c r="DH9" s="285"/>
      <c r="DI9" s="285"/>
      <c r="DJ9" s="285"/>
      <c r="DK9" s="285"/>
      <c r="DL9" s="294" t="str">
        <f t="shared" si="45"/>
        <v>389</v>
      </c>
      <c r="DM9" s="294"/>
      <c r="DN9" s="294"/>
      <c r="DO9" s="294" t="str">
        <f t="shared" si="46"/>
        <v>269</v>
      </c>
      <c r="DP9" s="294"/>
      <c r="DQ9" s="294"/>
      <c r="DR9" s="294" t="str">
        <f t="shared" si="47"/>
        <v>282</v>
      </c>
      <c r="DS9" s="294"/>
      <c r="DT9" s="294"/>
      <c r="DU9" s="294" t="str">
        <f t="shared" si="48"/>
        <v/>
      </c>
      <c r="DV9" s="294"/>
      <c r="DW9" s="294"/>
      <c r="DX9" s="294" t="str">
        <f t="shared" si="49"/>
        <v>283</v>
      </c>
      <c r="DY9" s="294"/>
      <c r="DZ9" s="294"/>
      <c r="EA9" s="294" t="str">
        <f t="shared" si="50"/>
        <v>284</v>
      </c>
      <c r="EB9" s="294"/>
      <c r="EC9" s="294"/>
      <c r="ED9" s="294" t="str">
        <f t="shared" si="51"/>
        <v>3131</v>
      </c>
      <c r="EE9" s="294"/>
      <c r="EF9" s="294"/>
      <c r="EG9" s="294" t="str">
        <f t="shared" si="52"/>
        <v>387</v>
      </c>
      <c r="EH9" s="294"/>
      <c r="EI9" s="294"/>
      <c r="EJ9" s="294" t="str">
        <f t="shared" si="53"/>
        <v>288</v>
      </c>
      <c r="EK9" s="294"/>
      <c r="EL9" s="294"/>
      <c r="EM9" s="294" t="str">
        <f t="shared" si="54"/>
        <v>237</v>
      </c>
      <c r="EN9" s="294"/>
      <c r="EO9" s="294"/>
      <c r="EP9" s="294" t="str">
        <f t="shared" si="55"/>
        <v>255</v>
      </c>
      <c r="EQ9" s="294"/>
      <c r="ER9" s="294"/>
      <c r="ES9" s="294" t="str">
        <f t="shared" si="56"/>
        <v>289</v>
      </c>
      <c r="ET9" s="294"/>
      <c r="EU9" s="294"/>
      <c r="EV9" s="294" t="str">
        <f t="shared" si="57"/>
        <v>286</v>
      </c>
      <c r="EW9" s="294"/>
      <c r="EX9" s="294"/>
      <c r="EY9" s="294" t="str">
        <f t="shared" si="58"/>
        <v>290</v>
      </c>
      <c r="EZ9" s="294"/>
      <c r="FA9" s="294"/>
      <c r="FB9" s="294" t="str">
        <f t="shared" si="59"/>
        <v/>
      </c>
      <c r="FC9" s="294"/>
      <c r="FD9" s="294"/>
      <c r="FE9" s="294" t="str">
        <f t="shared" si="60"/>
        <v/>
      </c>
      <c r="FF9" s="294"/>
      <c r="FG9" s="294"/>
      <c r="FH9" s="294" t="str">
        <f t="shared" si="61"/>
        <v/>
      </c>
      <c r="FI9" s="294"/>
      <c r="FJ9" s="294"/>
      <c r="FK9" s="294" t="str">
        <f t="shared" si="62"/>
        <v/>
      </c>
      <c r="FL9" s="294"/>
      <c r="FM9" s="294"/>
      <c r="FN9" s="294" t="str">
        <f t="shared" si="63"/>
        <v/>
      </c>
      <c r="FO9" s="209"/>
      <c r="FP9" s="293"/>
      <c r="FQ9" s="285"/>
      <c r="FR9" s="285"/>
      <c r="FS9" s="285"/>
      <c r="FT9" s="285"/>
      <c r="FU9" s="285"/>
      <c r="FV9" s="285"/>
      <c r="FW9" s="285"/>
      <c r="FX9" s="285"/>
      <c r="FY9" s="174"/>
      <c r="FZ9" s="174"/>
    </row>
    <row r="10" spans="1:182" s="172" customFormat="1" ht="20.100000000000001" customHeight="1">
      <c r="A10" s="210">
        <f t="shared" si="64"/>
        <v>5</v>
      </c>
      <c r="B10" s="331" t="s">
        <v>3</v>
      </c>
      <c r="C10" s="332"/>
      <c r="D10" s="333"/>
      <c r="E10" s="333"/>
      <c r="F10" s="334"/>
      <c r="G10" s="211">
        <v>90</v>
      </c>
      <c r="H10" s="212">
        <v>2</v>
      </c>
      <c r="I10" s="168">
        <f t="shared" si="0"/>
        <v>90.9</v>
      </c>
      <c r="J10" s="211">
        <v>63</v>
      </c>
      <c r="K10" s="212">
        <v>2</v>
      </c>
      <c r="L10" s="168">
        <f t="shared" si="1"/>
        <v>88.375</v>
      </c>
      <c r="M10" s="211">
        <v>76</v>
      </c>
      <c r="N10" s="212">
        <v>2</v>
      </c>
      <c r="O10" s="168">
        <f t="shared" si="2"/>
        <v>90.305882352941182</v>
      </c>
      <c r="P10" s="211">
        <v>87</v>
      </c>
      <c r="Q10" s="212">
        <v>2</v>
      </c>
      <c r="R10" s="168">
        <f t="shared" si="3"/>
        <v>87.87</v>
      </c>
      <c r="S10" s="211">
        <v>94</v>
      </c>
      <c r="T10" s="212">
        <v>2</v>
      </c>
      <c r="U10" s="168">
        <f t="shared" si="4"/>
        <v>94.94</v>
      </c>
      <c r="V10" s="211">
        <v>86</v>
      </c>
      <c r="W10" s="212">
        <v>2</v>
      </c>
      <c r="X10" s="168">
        <f t="shared" si="5"/>
        <v>86.86</v>
      </c>
      <c r="Y10" s="211">
        <v>128</v>
      </c>
      <c r="Z10" s="212">
        <v>2</v>
      </c>
      <c r="AA10" s="168">
        <f t="shared" si="6"/>
        <v>86.186666666666667</v>
      </c>
      <c r="AB10" s="211">
        <v>83</v>
      </c>
      <c r="AC10" s="212">
        <v>2</v>
      </c>
      <c r="AD10" s="168">
        <f t="shared" si="7"/>
        <v>83.83</v>
      </c>
      <c r="AE10" s="211">
        <v>90</v>
      </c>
      <c r="AF10" s="212">
        <v>2</v>
      </c>
      <c r="AG10" s="168">
        <f t="shared" si="8"/>
        <v>90.9</v>
      </c>
      <c r="AH10" s="211">
        <v>33</v>
      </c>
      <c r="AI10" s="212">
        <v>2</v>
      </c>
      <c r="AJ10" s="168">
        <f t="shared" si="9"/>
        <v>83.325000000000003</v>
      </c>
      <c r="AK10" s="211">
        <v>52</v>
      </c>
      <c r="AL10" s="212">
        <v>2</v>
      </c>
      <c r="AM10" s="168">
        <f t="shared" si="10"/>
        <v>87.533333333333331</v>
      </c>
      <c r="AN10" s="211">
        <v>87</v>
      </c>
      <c r="AO10" s="212">
        <v>2</v>
      </c>
      <c r="AP10" s="168">
        <f t="shared" si="11"/>
        <v>87.87</v>
      </c>
      <c r="AQ10" s="211">
        <v>86</v>
      </c>
      <c r="AR10" s="212">
        <v>2</v>
      </c>
      <c r="AS10" s="168">
        <f t="shared" si="12"/>
        <v>86.86</v>
      </c>
      <c r="AT10" s="211">
        <v>89</v>
      </c>
      <c r="AU10" s="212">
        <v>2</v>
      </c>
      <c r="AV10" s="168">
        <f t="shared" si="13"/>
        <v>89.89</v>
      </c>
      <c r="AW10" s="211"/>
      <c r="AX10" s="212"/>
      <c r="AY10" s="168">
        <f t="shared" si="14"/>
        <v>0</v>
      </c>
      <c r="AZ10" s="211"/>
      <c r="BA10" s="212"/>
      <c r="BB10" s="168">
        <f t="shared" si="15"/>
        <v>0</v>
      </c>
      <c r="BC10" s="211"/>
      <c r="BD10" s="212"/>
      <c r="BE10" s="168">
        <f t="shared" si="16"/>
        <v>0</v>
      </c>
      <c r="BF10" s="211"/>
      <c r="BG10" s="212"/>
      <c r="BH10" s="168">
        <f t="shared" si="17"/>
        <v>0</v>
      </c>
      <c r="BI10" s="211"/>
      <c r="BJ10" s="212"/>
      <c r="BK10" s="168">
        <f t="shared" si="18"/>
        <v>0</v>
      </c>
      <c r="BL10" s="213"/>
      <c r="BM10" s="214">
        <f t="shared" si="19"/>
        <v>1235.645882352941</v>
      </c>
      <c r="BN10" s="215">
        <f t="shared" si="20"/>
        <v>1144</v>
      </c>
      <c r="BO10" s="335">
        <f t="shared" si="21"/>
        <v>5</v>
      </c>
      <c r="BP10" s="318">
        <f t="shared" si="22"/>
        <v>808.58421568627455</v>
      </c>
      <c r="BQ10" s="216">
        <f t="shared" si="23"/>
        <v>89.842690631808281</v>
      </c>
      <c r="BR10" s="217">
        <f t="shared" si="65"/>
        <v>57.756015406162469</v>
      </c>
      <c r="BS10" s="218"/>
      <c r="BT10" s="218"/>
      <c r="BU10" s="296">
        <f>LARGE($BZ10:$CS10,1)+LARGE($BZ10:$CS10,2)+LARGE($BZ10:$CS10,3)+LARGE($BZ10:$CS10,4)+LARGE($BZ10:$CS10,5)+LARGE($BZ10:$CS10,6)+LARGE($BZ10:$CS10,7)+LARGE($BZ10:$CS10,8)</f>
        <v>721.05088235294124</v>
      </c>
      <c r="BV10" s="215">
        <v>8</v>
      </c>
      <c r="BW10" s="209"/>
      <c r="BX10" s="279">
        <f t="shared" si="24"/>
        <v>14</v>
      </c>
      <c r="BY10" s="280">
        <f t="shared" si="25"/>
        <v>1235.645882352941</v>
      </c>
      <c r="BZ10" s="281">
        <f t="shared" si="26"/>
        <v>90.9</v>
      </c>
      <c r="CA10" s="282">
        <f t="shared" si="27"/>
        <v>88.375</v>
      </c>
      <c r="CB10" s="282">
        <f t="shared" si="28"/>
        <v>90.305882352941182</v>
      </c>
      <c r="CC10" s="282">
        <f t="shared" si="29"/>
        <v>87.87</v>
      </c>
      <c r="CD10" s="282">
        <f t="shared" si="30"/>
        <v>94.94</v>
      </c>
      <c r="CE10" s="282">
        <f t="shared" si="31"/>
        <v>86.86</v>
      </c>
      <c r="CF10" s="282">
        <f t="shared" si="32"/>
        <v>86.186666666666667</v>
      </c>
      <c r="CG10" s="282">
        <f t="shared" si="33"/>
        <v>83.83</v>
      </c>
      <c r="CH10" s="282">
        <f t="shared" si="34"/>
        <v>90.9</v>
      </c>
      <c r="CI10" s="282">
        <f t="shared" si="35"/>
        <v>83.325000000000003</v>
      </c>
      <c r="CJ10" s="282">
        <f t="shared" si="36"/>
        <v>87.533333333333331</v>
      </c>
      <c r="CK10" s="282">
        <f t="shared" si="37"/>
        <v>87.87</v>
      </c>
      <c r="CL10" s="282">
        <f t="shared" si="38"/>
        <v>86.86</v>
      </c>
      <c r="CM10" s="282">
        <f t="shared" si="39"/>
        <v>89.89</v>
      </c>
      <c r="CN10" s="282">
        <f t="shared" si="40"/>
        <v>0</v>
      </c>
      <c r="CO10" s="282">
        <f t="shared" si="41"/>
        <v>0</v>
      </c>
      <c r="CP10" s="282">
        <f t="shared" si="42"/>
        <v>0</v>
      </c>
      <c r="CQ10" s="282">
        <f t="shared" si="43"/>
        <v>0</v>
      </c>
      <c r="CR10" s="282">
        <f t="shared" si="44"/>
        <v>0</v>
      </c>
      <c r="CS10" s="283"/>
      <c r="CT10" s="278"/>
      <c r="CU10" s="278"/>
      <c r="CV10" s="278"/>
      <c r="CW10" s="278"/>
      <c r="CX10" s="278"/>
      <c r="CY10" s="278"/>
      <c r="CZ10" s="278"/>
      <c r="DA10" s="278"/>
      <c r="DB10" s="278"/>
      <c r="DC10" s="285"/>
      <c r="DD10" s="285"/>
      <c r="DE10" s="285"/>
      <c r="DF10" s="285"/>
      <c r="DG10" s="285"/>
      <c r="DH10" s="285"/>
      <c r="DI10" s="285"/>
      <c r="DJ10" s="285"/>
      <c r="DK10" s="285"/>
      <c r="DL10" s="294" t="str">
        <f t="shared" si="45"/>
        <v>290</v>
      </c>
      <c r="DM10" s="294"/>
      <c r="DN10" s="294"/>
      <c r="DO10" s="294" t="str">
        <f t="shared" si="46"/>
        <v>263</v>
      </c>
      <c r="DP10" s="294"/>
      <c r="DQ10" s="294"/>
      <c r="DR10" s="294" t="str">
        <f t="shared" si="47"/>
        <v>276</v>
      </c>
      <c r="DS10" s="294"/>
      <c r="DT10" s="294"/>
      <c r="DU10" s="294" t="str">
        <f t="shared" si="48"/>
        <v>287</v>
      </c>
      <c r="DV10" s="294"/>
      <c r="DW10" s="294"/>
      <c r="DX10" s="294" t="str">
        <f t="shared" si="49"/>
        <v>294</v>
      </c>
      <c r="DY10" s="294"/>
      <c r="DZ10" s="294"/>
      <c r="EA10" s="294" t="str">
        <f t="shared" si="50"/>
        <v>286</v>
      </c>
      <c r="EB10" s="294"/>
      <c r="EC10" s="294"/>
      <c r="ED10" s="294" t="str">
        <f t="shared" si="51"/>
        <v>2128</v>
      </c>
      <c r="EE10" s="294"/>
      <c r="EF10" s="294"/>
      <c r="EG10" s="294" t="str">
        <f t="shared" si="52"/>
        <v>283</v>
      </c>
      <c r="EH10" s="294"/>
      <c r="EI10" s="294"/>
      <c r="EJ10" s="294" t="str">
        <f t="shared" si="53"/>
        <v>290</v>
      </c>
      <c r="EK10" s="294"/>
      <c r="EL10" s="294"/>
      <c r="EM10" s="294" t="str">
        <f t="shared" si="54"/>
        <v>233</v>
      </c>
      <c r="EN10" s="294"/>
      <c r="EO10" s="294"/>
      <c r="EP10" s="294" t="str">
        <f t="shared" si="55"/>
        <v>252</v>
      </c>
      <c r="EQ10" s="294"/>
      <c r="ER10" s="294"/>
      <c r="ES10" s="294" t="str">
        <f t="shared" si="56"/>
        <v>287</v>
      </c>
      <c r="ET10" s="294"/>
      <c r="EU10" s="294"/>
      <c r="EV10" s="294" t="str">
        <f t="shared" si="57"/>
        <v>286</v>
      </c>
      <c r="EW10" s="294"/>
      <c r="EX10" s="294"/>
      <c r="EY10" s="294" t="str">
        <f t="shared" si="58"/>
        <v>289</v>
      </c>
      <c r="EZ10" s="294"/>
      <c r="FA10" s="294"/>
      <c r="FB10" s="294" t="str">
        <f t="shared" si="59"/>
        <v/>
      </c>
      <c r="FC10" s="294"/>
      <c r="FD10" s="294"/>
      <c r="FE10" s="294" t="str">
        <f t="shared" si="60"/>
        <v/>
      </c>
      <c r="FF10" s="294"/>
      <c r="FG10" s="294"/>
      <c r="FH10" s="294" t="str">
        <f t="shared" si="61"/>
        <v/>
      </c>
      <c r="FI10" s="294"/>
      <c r="FJ10" s="294"/>
      <c r="FK10" s="294" t="str">
        <f t="shared" si="62"/>
        <v/>
      </c>
      <c r="FL10" s="294"/>
      <c r="FM10" s="294"/>
      <c r="FN10" s="294" t="str">
        <f t="shared" si="63"/>
        <v/>
      </c>
      <c r="FO10" s="209"/>
      <c r="FP10" s="293"/>
      <c r="FQ10" s="285"/>
      <c r="FR10" s="285"/>
      <c r="FS10" s="285"/>
      <c r="FT10" s="285"/>
      <c r="FU10" s="285"/>
      <c r="FV10" s="285"/>
      <c r="FW10" s="285"/>
      <c r="FX10" s="285"/>
      <c r="FY10" s="174"/>
      <c r="FZ10" s="174"/>
    </row>
    <row r="11" spans="1:182" s="172" customFormat="1" ht="20.100000000000001" customHeight="1">
      <c r="A11" s="210">
        <f t="shared" si="64"/>
        <v>6</v>
      </c>
      <c r="B11" s="331" t="s">
        <v>12</v>
      </c>
      <c r="C11" s="332"/>
      <c r="D11" s="333"/>
      <c r="E11" s="333"/>
      <c r="F11" s="334"/>
      <c r="G11" s="211">
        <v>86</v>
      </c>
      <c r="H11" s="212">
        <v>2</v>
      </c>
      <c r="I11" s="168">
        <f t="shared" si="0"/>
        <v>86.86</v>
      </c>
      <c r="J11" s="211">
        <v>62</v>
      </c>
      <c r="K11" s="212">
        <v>2</v>
      </c>
      <c r="L11" s="168">
        <f t="shared" si="1"/>
        <v>86.972222222222229</v>
      </c>
      <c r="M11" s="211"/>
      <c r="N11" s="212"/>
      <c r="O11" s="168">
        <f t="shared" si="2"/>
        <v>0</v>
      </c>
      <c r="P11" s="211">
        <v>83</v>
      </c>
      <c r="Q11" s="212">
        <v>2</v>
      </c>
      <c r="R11" s="168">
        <f t="shared" si="3"/>
        <v>83.83</v>
      </c>
      <c r="S11" s="211">
        <v>89</v>
      </c>
      <c r="T11" s="212">
        <v>2</v>
      </c>
      <c r="U11" s="168">
        <f t="shared" si="4"/>
        <v>89.89</v>
      </c>
      <c r="V11" s="211">
        <v>87</v>
      </c>
      <c r="W11" s="212">
        <v>2</v>
      </c>
      <c r="X11" s="168">
        <f t="shared" si="5"/>
        <v>87.87</v>
      </c>
      <c r="Y11" s="211">
        <v>126</v>
      </c>
      <c r="Z11" s="212">
        <v>2</v>
      </c>
      <c r="AA11" s="168">
        <f t="shared" si="6"/>
        <v>84.84</v>
      </c>
      <c r="AB11" s="211">
        <v>91</v>
      </c>
      <c r="AC11" s="212">
        <v>2</v>
      </c>
      <c r="AD11" s="168">
        <f t="shared" si="7"/>
        <v>91.91</v>
      </c>
      <c r="AE11" s="211">
        <v>92</v>
      </c>
      <c r="AF11" s="212">
        <v>2</v>
      </c>
      <c r="AG11" s="168">
        <f t="shared" si="8"/>
        <v>92.92</v>
      </c>
      <c r="AH11" s="211">
        <v>33</v>
      </c>
      <c r="AI11" s="212">
        <v>2</v>
      </c>
      <c r="AJ11" s="168">
        <f t="shared" si="9"/>
        <v>83.325000000000003</v>
      </c>
      <c r="AK11" s="211">
        <v>56</v>
      </c>
      <c r="AL11" s="212">
        <v>2</v>
      </c>
      <c r="AM11" s="168">
        <f t="shared" si="10"/>
        <v>94.266666666666666</v>
      </c>
      <c r="AN11" s="211">
        <v>83</v>
      </c>
      <c r="AO11" s="212">
        <v>2</v>
      </c>
      <c r="AP11" s="168">
        <f t="shared" si="11"/>
        <v>83.83</v>
      </c>
      <c r="AQ11" s="211">
        <v>80</v>
      </c>
      <c r="AR11" s="212">
        <v>2</v>
      </c>
      <c r="AS11" s="168">
        <f t="shared" si="12"/>
        <v>80.8</v>
      </c>
      <c r="AT11" s="211">
        <v>88</v>
      </c>
      <c r="AU11" s="212">
        <v>2</v>
      </c>
      <c r="AV11" s="168">
        <f t="shared" si="13"/>
        <v>88.88</v>
      </c>
      <c r="AW11" s="211"/>
      <c r="AX11" s="212"/>
      <c r="AY11" s="168">
        <f t="shared" si="14"/>
        <v>0</v>
      </c>
      <c r="AZ11" s="211"/>
      <c r="BA11" s="212"/>
      <c r="BB11" s="168">
        <f t="shared" si="15"/>
        <v>0</v>
      </c>
      <c r="BC11" s="211"/>
      <c r="BD11" s="212"/>
      <c r="BE11" s="168">
        <f t="shared" si="16"/>
        <v>0</v>
      </c>
      <c r="BF11" s="211"/>
      <c r="BG11" s="212"/>
      <c r="BH11" s="168">
        <f t="shared" si="17"/>
        <v>0</v>
      </c>
      <c r="BI11" s="211"/>
      <c r="BJ11" s="212"/>
      <c r="BK11" s="168">
        <f t="shared" si="18"/>
        <v>0</v>
      </c>
      <c r="BL11" s="213"/>
      <c r="BM11" s="214">
        <f t="shared" si="19"/>
        <v>1136.193888888889</v>
      </c>
      <c r="BN11" s="215">
        <f t="shared" si="20"/>
        <v>1056</v>
      </c>
      <c r="BO11" s="335">
        <f t="shared" si="21"/>
        <v>6</v>
      </c>
      <c r="BP11" s="318">
        <f t="shared" si="22"/>
        <v>804.4088888888889</v>
      </c>
      <c r="BQ11" s="216">
        <f t="shared" si="23"/>
        <v>89.37876543209876</v>
      </c>
      <c r="BR11" s="217">
        <f t="shared" si="65"/>
        <v>61.877606837606841</v>
      </c>
      <c r="BS11" s="218"/>
      <c r="BT11" s="218"/>
      <c r="BU11" s="301">
        <f>LARGE($BZ11:$CS11,1)+LARGE($BZ11:$CS11,2)+LARGE($BZ11:$CS11,3)+LARGE($BZ11:$CS11,4)+LARGE($BZ11:$CS11,5)+LARGE($BZ11:$CS11,6)+LARGE($BZ11:$CS11,7)+LARGE($BZ11:$CS11,8)+LARGE($BZ11:$CS11,9)</f>
        <v>804.4088888888889</v>
      </c>
      <c r="BV11" s="215">
        <v>9</v>
      </c>
      <c r="BW11" s="209"/>
      <c r="BX11" s="279">
        <f t="shared" si="24"/>
        <v>13</v>
      </c>
      <c r="BY11" s="280">
        <f t="shared" si="25"/>
        <v>1136.193888888889</v>
      </c>
      <c r="BZ11" s="281">
        <f t="shared" si="26"/>
        <v>86.86</v>
      </c>
      <c r="CA11" s="282">
        <f t="shared" si="27"/>
        <v>86.972222222222229</v>
      </c>
      <c r="CB11" s="282">
        <f t="shared" si="28"/>
        <v>0</v>
      </c>
      <c r="CC11" s="282">
        <f t="shared" si="29"/>
        <v>83.83</v>
      </c>
      <c r="CD11" s="282">
        <f t="shared" si="30"/>
        <v>89.89</v>
      </c>
      <c r="CE11" s="282">
        <f t="shared" si="31"/>
        <v>87.87</v>
      </c>
      <c r="CF11" s="282">
        <f t="shared" si="32"/>
        <v>84.84</v>
      </c>
      <c r="CG11" s="282">
        <f t="shared" si="33"/>
        <v>91.91</v>
      </c>
      <c r="CH11" s="282">
        <f t="shared" si="34"/>
        <v>92.92</v>
      </c>
      <c r="CI11" s="282">
        <f t="shared" si="35"/>
        <v>83.325000000000003</v>
      </c>
      <c r="CJ11" s="282">
        <f t="shared" si="36"/>
        <v>94.266666666666666</v>
      </c>
      <c r="CK11" s="282">
        <f t="shared" si="37"/>
        <v>83.83</v>
      </c>
      <c r="CL11" s="282">
        <f t="shared" si="38"/>
        <v>80.8</v>
      </c>
      <c r="CM11" s="282">
        <f t="shared" si="39"/>
        <v>88.88</v>
      </c>
      <c r="CN11" s="282">
        <f t="shared" si="40"/>
        <v>0</v>
      </c>
      <c r="CO11" s="282">
        <f t="shared" si="41"/>
        <v>0</v>
      </c>
      <c r="CP11" s="282">
        <f t="shared" si="42"/>
        <v>0</v>
      </c>
      <c r="CQ11" s="282">
        <f t="shared" si="43"/>
        <v>0</v>
      </c>
      <c r="CR11" s="282">
        <f t="shared" si="44"/>
        <v>0</v>
      </c>
      <c r="CS11" s="283"/>
      <c r="CT11" s="278"/>
      <c r="CU11" s="278"/>
      <c r="CV11" s="278"/>
      <c r="CW11" s="278"/>
      <c r="CX11" s="278"/>
      <c r="CY11" s="278"/>
      <c r="CZ11" s="278"/>
      <c r="DA11" s="278"/>
      <c r="DB11" s="278"/>
      <c r="DC11" s="285"/>
      <c r="DD11" s="285"/>
      <c r="DE11" s="285"/>
      <c r="DF11" s="285"/>
      <c r="DG11" s="285"/>
      <c r="DH11" s="285"/>
      <c r="DI11" s="285"/>
      <c r="DJ11" s="285"/>
      <c r="DK11" s="285"/>
      <c r="DL11" s="294" t="str">
        <f t="shared" si="45"/>
        <v>286</v>
      </c>
      <c r="DM11" s="294"/>
      <c r="DN11" s="294"/>
      <c r="DO11" s="294" t="str">
        <f t="shared" si="46"/>
        <v>262</v>
      </c>
      <c r="DP11" s="294"/>
      <c r="DQ11" s="294"/>
      <c r="DR11" s="294" t="str">
        <f t="shared" si="47"/>
        <v/>
      </c>
      <c r="DS11" s="294"/>
      <c r="DT11" s="294"/>
      <c r="DU11" s="294" t="str">
        <f t="shared" si="48"/>
        <v>283</v>
      </c>
      <c r="DV11" s="294"/>
      <c r="DW11" s="294"/>
      <c r="DX11" s="294" t="str">
        <f t="shared" si="49"/>
        <v>289</v>
      </c>
      <c r="DY11" s="294"/>
      <c r="DZ11" s="294"/>
      <c r="EA11" s="294" t="str">
        <f t="shared" si="50"/>
        <v>287</v>
      </c>
      <c r="EB11" s="294"/>
      <c r="EC11" s="294"/>
      <c r="ED11" s="294" t="str">
        <f t="shared" si="51"/>
        <v>2126</v>
      </c>
      <c r="EE11" s="294"/>
      <c r="EF11" s="294"/>
      <c r="EG11" s="294" t="str">
        <f t="shared" si="52"/>
        <v>291</v>
      </c>
      <c r="EH11" s="294"/>
      <c r="EI11" s="294"/>
      <c r="EJ11" s="294" t="str">
        <f t="shared" si="53"/>
        <v>292</v>
      </c>
      <c r="EK11" s="294"/>
      <c r="EL11" s="294"/>
      <c r="EM11" s="294" t="str">
        <f t="shared" si="54"/>
        <v>233</v>
      </c>
      <c r="EN11" s="294"/>
      <c r="EO11" s="294"/>
      <c r="EP11" s="294" t="str">
        <f t="shared" si="55"/>
        <v>256</v>
      </c>
      <c r="EQ11" s="294"/>
      <c r="ER11" s="294"/>
      <c r="ES11" s="294" t="str">
        <f t="shared" si="56"/>
        <v>283</v>
      </c>
      <c r="ET11" s="294"/>
      <c r="EU11" s="294"/>
      <c r="EV11" s="294" t="str">
        <f t="shared" si="57"/>
        <v>280</v>
      </c>
      <c r="EW11" s="294"/>
      <c r="EX11" s="294"/>
      <c r="EY11" s="294" t="str">
        <f t="shared" si="58"/>
        <v>288</v>
      </c>
      <c r="EZ11" s="294"/>
      <c r="FA11" s="294"/>
      <c r="FB11" s="294" t="str">
        <f t="shared" si="59"/>
        <v/>
      </c>
      <c r="FC11" s="294"/>
      <c r="FD11" s="294"/>
      <c r="FE11" s="294" t="str">
        <f t="shared" si="60"/>
        <v/>
      </c>
      <c r="FF11" s="294"/>
      <c r="FG11" s="294"/>
      <c r="FH11" s="294" t="str">
        <f t="shared" si="61"/>
        <v/>
      </c>
      <c r="FI11" s="294"/>
      <c r="FJ11" s="294"/>
      <c r="FK11" s="294" t="str">
        <f t="shared" si="62"/>
        <v/>
      </c>
      <c r="FL11" s="294"/>
      <c r="FM11" s="294"/>
      <c r="FN11" s="294" t="str">
        <f t="shared" si="63"/>
        <v/>
      </c>
      <c r="FO11" s="209"/>
      <c r="FP11" s="293"/>
      <c r="FQ11" s="285"/>
      <c r="FR11" s="285"/>
      <c r="FS11" s="285"/>
      <c r="FT11" s="285"/>
      <c r="FU11" s="285"/>
      <c r="FV11" s="285"/>
      <c r="FW11" s="285"/>
      <c r="FX11" s="285"/>
      <c r="FY11" s="174"/>
      <c r="FZ11" s="174"/>
    </row>
    <row r="12" spans="1:182" s="172" customFormat="1" ht="20.100000000000001" customHeight="1">
      <c r="A12" s="210">
        <f t="shared" si="64"/>
        <v>7</v>
      </c>
      <c r="B12" s="331" t="s">
        <v>6</v>
      </c>
      <c r="C12" s="332"/>
      <c r="D12" s="333"/>
      <c r="E12" s="333"/>
      <c r="F12" s="334"/>
      <c r="G12" s="211">
        <v>86</v>
      </c>
      <c r="H12" s="212">
        <v>2</v>
      </c>
      <c r="I12" s="168">
        <f t="shared" si="0"/>
        <v>86.86</v>
      </c>
      <c r="J12" s="211">
        <v>56</v>
      </c>
      <c r="K12" s="212">
        <v>3</v>
      </c>
      <c r="L12" s="168">
        <f t="shared" si="1"/>
        <v>79.333333333333329</v>
      </c>
      <c r="M12" s="211">
        <v>73</v>
      </c>
      <c r="N12" s="212">
        <v>3</v>
      </c>
      <c r="O12" s="168">
        <f t="shared" si="2"/>
        <v>87.6</v>
      </c>
      <c r="P12" s="211">
        <v>81</v>
      </c>
      <c r="Q12" s="212">
        <v>3</v>
      </c>
      <c r="R12" s="168">
        <f t="shared" si="3"/>
        <v>82.62</v>
      </c>
      <c r="S12" s="211">
        <v>83</v>
      </c>
      <c r="T12" s="212">
        <v>3</v>
      </c>
      <c r="U12" s="168">
        <f t="shared" si="4"/>
        <v>84.66</v>
      </c>
      <c r="V12" s="211">
        <v>92</v>
      </c>
      <c r="W12" s="212">
        <v>3</v>
      </c>
      <c r="X12" s="168">
        <f t="shared" si="5"/>
        <v>93.84</v>
      </c>
      <c r="Y12" s="211">
        <v>131</v>
      </c>
      <c r="Z12" s="212">
        <v>3</v>
      </c>
      <c r="AA12" s="168">
        <f t="shared" si="6"/>
        <v>89.08</v>
      </c>
      <c r="AB12" s="211">
        <v>71</v>
      </c>
      <c r="AC12" s="212">
        <v>3</v>
      </c>
      <c r="AD12" s="168">
        <f t="shared" si="7"/>
        <v>72.42</v>
      </c>
      <c r="AE12" s="211">
        <v>80</v>
      </c>
      <c r="AF12" s="212">
        <v>3</v>
      </c>
      <c r="AG12" s="168">
        <f t="shared" si="8"/>
        <v>81.599999999999994</v>
      </c>
      <c r="AH12" s="211">
        <v>32</v>
      </c>
      <c r="AI12" s="212">
        <v>3</v>
      </c>
      <c r="AJ12" s="168">
        <f t="shared" si="9"/>
        <v>81.599999999999994</v>
      </c>
      <c r="AK12" s="211">
        <v>51</v>
      </c>
      <c r="AL12" s="212">
        <v>3</v>
      </c>
      <c r="AM12" s="168">
        <f t="shared" si="10"/>
        <v>86.7</v>
      </c>
      <c r="AN12" s="211">
        <v>75</v>
      </c>
      <c r="AO12" s="212">
        <v>2</v>
      </c>
      <c r="AP12" s="168">
        <f t="shared" si="11"/>
        <v>75.75</v>
      </c>
      <c r="AQ12" s="211">
        <v>91</v>
      </c>
      <c r="AR12" s="212">
        <v>2</v>
      </c>
      <c r="AS12" s="168">
        <f t="shared" si="12"/>
        <v>91.91</v>
      </c>
      <c r="AT12" s="211">
        <v>92</v>
      </c>
      <c r="AU12" s="212">
        <v>2</v>
      </c>
      <c r="AV12" s="168">
        <f t="shared" si="13"/>
        <v>92.92</v>
      </c>
      <c r="AW12" s="211"/>
      <c r="AX12" s="212"/>
      <c r="AY12" s="168">
        <f t="shared" si="14"/>
        <v>0</v>
      </c>
      <c r="AZ12" s="211"/>
      <c r="BA12" s="212"/>
      <c r="BB12" s="168">
        <f t="shared" si="15"/>
        <v>0</v>
      </c>
      <c r="BC12" s="211"/>
      <c r="BD12" s="212"/>
      <c r="BE12" s="168">
        <f t="shared" si="16"/>
        <v>0</v>
      </c>
      <c r="BF12" s="211"/>
      <c r="BG12" s="212"/>
      <c r="BH12" s="168">
        <f t="shared" si="17"/>
        <v>0</v>
      </c>
      <c r="BI12" s="211"/>
      <c r="BJ12" s="212"/>
      <c r="BK12" s="168">
        <f t="shared" si="18"/>
        <v>0</v>
      </c>
      <c r="BL12" s="213"/>
      <c r="BM12" s="214">
        <f t="shared" si="19"/>
        <v>1186.8933333333334</v>
      </c>
      <c r="BN12" s="215">
        <f t="shared" si="20"/>
        <v>1094</v>
      </c>
      <c r="BO12" s="335">
        <f t="shared" si="21"/>
        <v>7</v>
      </c>
      <c r="BP12" s="318">
        <f t="shared" si="22"/>
        <v>796.18999999999994</v>
      </c>
      <c r="BQ12" s="216">
        <f t="shared" si="23"/>
        <v>88.465555555555554</v>
      </c>
      <c r="BR12" s="217">
        <f t="shared" si="65"/>
        <v>56.870714285714278</v>
      </c>
      <c r="BS12" s="218"/>
      <c r="BT12" s="218"/>
      <c r="BU12" s="302">
        <f>LARGE($BZ12:$CS12,1)+LARGE($BZ12:$CS12,2)+LARGE($BZ12:$CS12,3)+LARGE($BZ12:$CS12,4)+LARGE($BZ12:$CS12,5)+LARGE($BZ12:$CS12,6)+LARGE($BZ12:$CS12,7)+LARGE($BZ12:$CS12,8)+LARGE($BZ12:$CS12,9)+LARGE($BZ12:$CS12,10)</f>
        <v>877.79</v>
      </c>
      <c r="BV12" s="215">
        <v>10</v>
      </c>
      <c r="BW12" s="209"/>
      <c r="BX12" s="279">
        <f t="shared" si="24"/>
        <v>14</v>
      </c>
      <c r="BY12" s="280">
        <f t="shared" si="25"/>
        <v>1186.8933333333334</v>
      </c>
      <c r="BZ12" s="281">
        <f t="shared" si="26"/>
        <v>86.86</v>
      </c>
      <c r="CA12" s="282">
        <f t="shared" si="27"/>
        <v>79.333333333333329</v>
      </c>
      <c r="CB12" s="282">
        <f t="shared" si="28"/>
        <v>87.6</v>
      </c>
      <c r="CC12" s="282">
        <f t="shared" si="29"/>
        <v>82.62</v>
      </c>
      <c r="CD12" s="282">
        <f t="shared" si="30"/>
        <v>84.66</v>
      </c>
      <c r="CE12" s="282">
        <f t="shared" si="31"/>
        <v>93.84</v>
      </c>
      <c r="CF12" s="282">
        <f t="shared" si="32"/>
        <v>89.08</v>
      </c>
      <c r="CG12" s="282">
        <f t="shared" si="33"/>
        <v>72.42</v>
      </c>
      <c r="CH12" s="282">
        <f t="shared" si="34"/>
        <v>81.599999999999994</v>
      </c>
      <c r="CI12" s="282">
        <f t="shared" si="35"/>
        <v>81.599999999999994</v>
      </c>
      <c r="CJ12" s="282">
        <f t="shared" si="36"/>
        <v>86.7</v>
      </c>
      <c r="CK12" s="282">
        <f t="shared" si="37"/>
        <v>75.75</v>
      </c>
      <c r="CL12" s="282">
        <f t="shared" si="38"/>
        <v>91.91</v>
      </c>
      <c r="CM12" s="282">
        <f t="shared" si="39"/>
        <v>92.92</v>
      </c>
      <c r="CN12" s="282">
        <f t="shared" si="40"/>
        <v>0</v>
      </c>
      <c r="CO12" s="282">
        <f t="shared" si="41"/>
        <v>0</v>
      </c>
      <c r="CP12" s="282">
        <f t="shared" si="42"/>
        <v>0</v>
      </c>
      <c r="CQ12" s="282">
        <f t="shared" si="43"/>
        <v>0</v>
      </c>
      <c r="CR12" s="282">
        <f t="shared" si="44"/>
        <v>0</v>
      </c>
      <c r="CS12" s="283"/>
      <c r="CT12" s="278"/>
      <c r="CU12" s="278"/>
      <c r="CV12" s="278"/>
      <c r="CW12" s="278"/>
      <c r="CX12" s="278"/>
      <c r="CY12" s="278"/>
      <c r="CZ12" s="278"/>
      <c r="DA12" s="278"/>
      <c r="DB12" s="278"/>
      <c r="DC12" s="285"/>
      <c r="DD12" s="285"/>
      <c r="DE12" s="285"/>
      <c r="DF12" s="285"/>
      <c r="DG12" s="285"/>
      <c r="DH12" s="285"/>
      <c r="DI12" s="285"/>
      <c r="DJ12" s="285"/>
      <c r="DK12" s="285"/>
      <c r="DL12" s="294" t="str">
        <f t="shared" si="45"/>
        <v>286</v>
      </c>
      <c r="DM12" s="294"/>
      <c r="DN12" s="294"/>
      <c r="DO12" s="294" t="str">
        <f t="shared" si="46"/>
        <v>356</v>
      </c>
      <c r="DP12" s="294"/>
      <c r="DQ12" s="294"/>
      <c r="DR12" s="294" t="str">
        <f t="shared" si="47"/>
        <v>373</v>
      </c>
      <c r="DS12" s="294"/>
      <c r="DT12" s="294"/>
      <c r="DU12" s="294" t="str">
        <f t="shared" si="48"/>
        <v>381</v>
      </c>
      <c r="DV12" s="294"/>
      <c r="DW12" s="294"/>
      <c r="DX12" s="294" t="str">
        <f t="shared" si="49"/>
        <v>383</v>
      </c>
      <c r="DY12" s="294"/>
      <c r="DZ12" s="294"/>
      <c r="EA12" s="294" t="str">
        <f t="shared" si="50"/>
        <v>392</v>
      </c>
      <c r="EB12" s="294"/>
      <c r="EC12" s="294"/>
      <c r="ED12" s="294" t="str">
        <f t="shared" si="51"/>
        <v>3131</v>
      </c>
      <c r="EE12" s="294"/>
      <c r="EF12" s="294"/>
      <c r="EG12" s="294" t="str">
        <f t="shared" si="52"/>
        <v>371</v>
      </c>
      <c r="EH12" s="294"/>
      <c r="EI12" s="294"/>
      <c r="EJ12" s="294" t="str">
        <f t="shared" si="53"/>
        <v>380</v>
      </c>
      <c r="EK12" s="294"/>
      <c r="EL12" s="294"/>
      <c r="EM12" s="294" t="str">
        <f t="shared" si="54"/>
        <v>332</v>
      </c>
      <c r="EN12" s="294"/>
      <c r="EO12" s="294"/>
      <c r="EP12" s="294" t="str">
        <f t="shared" si="55"/>
        <v>351</v>
      </c>
      <c r="EQ12" s="294"/>
      <c r="ER12" s="294"/>
      <c r="ES12" s="294" t="str">
        <f t="shared" si="56"/>
        <v>275</v>
      </c>
      <c r="ET12" s="294"/>
      <c r="EU12" s="294"/>
      <c r="EV12" s="294" t="str">
        <f t="shared" si="57"/>
        <v>291</v>
      </c>
      <c r="EW12" s="294"/>
      <c r="EX12" s="294"/>
      <c r="EY12" s="294" t="str">
        <f t="shared" si="58"/>
        <v>292</v>
      </c>
      <c r="EZ12" s="294"/>
      <c r="FA12" s="294"/>
      <c r="FB12" s="294" t="str">
        <f t="shared" si="59"/>
        <v/>
      </c>
      <c r="FC12" s="294"/>
      <c r="FD12" s="294"/>
      <c r="FE12" s="294" t="str">
        <f t="shared" si="60"/>
        <v/>
      </c>
      <c r="FF12" s="294"/>
      <c r="FG12" s="294"/>
      <c r="FH12" s="294" t="str">
        <f t="shared" si="61"/>
        <v/>
      </c>
      <c r="FI12" s="294"/>
      <c r="FJ12" s="294"/>
      <c r="FK12" s="294" t="str">
        <f t="shared" si="62"/>
        <v/>
      </c>
      <c r="FL12" s="294"/>
      <c r="FM12" s="294"/>
      <c r="FN12" s="294" t="str">
        <f t="shared" si="63"/>
        <v/>
      </c>
      <c r="FO12" s="209"/>
      <c r="FP12" s="293"/>
      <c r="FQ12" s="285"/>
      <c r="FR12" s="285"/>
      <c r="FS12" s="285"/>
      <c r="FT12" s="285"/>
      <c r="FU12" s="285"/>
      <c r="FV12" s="285"/>
      <c r="FW12" s="285"/>
      <c r="FX12" s="285"/>
      <c r="FY12" s="174"/>
      <c r="FZ12" s="174"/>
    </row>
    <row r="13" spans="1:182" ht="20.100000000000001" customHeight="1">
      <c r="A13" s="210">
        <f t="shared" si="64"/>
        <v>8</v>
      </c>
      <c r="B13" s="331" t="s">
        <v>5</v>
      </c>
      <c r="C13" s="332"/>
      <c r="D13" s="333"/>
      <c r="E13" s="333"/>
      <c r="F13" s="334"/>
      <c r="G13" s="211">
        <v>86</v>
      </c>
      <c r="H13" s="212">
        <v>2</v>
      </c>
      <c r="I13" s="168">
        <f t="shared" si="0"/>
        <v>86.86</v>
      </c>
      <c r="J13" s="211">
        <v>59</v>
      </c>
      <c r="K13" s="212">
        <v>2</v>
      </c>
      <c r="L13" s="168">
        <f t="shared" si="1"/>
        <v>82.763888888888886</v>
      </c>
      <c r="M13" s="211">
        <v>73</v>
      </c>
      <c r="N13" s="212">
        <v>2</v>
      </c>
      <c r="O13" s="168">
        <f t="shared" si="2"/>
        <v>86.741176470588229</v>
      </c>
      <c r="P13" s="211">
        <v>80</v>
      </c>
      <c r="Q13" s="212">
        <v>2</v>
      </c>
      <c r="R13" s="168">
        <f t="shared" si="3"/>
        <v>80.8</v>
      </c>
      <c r="S13" s="211">
        <v>82</v>
      </c>
      <c r="T13" s="212">
        <v>2</v>
      </c>
      <c r="U13" s="168">
        <f t="shared" si="4"/>
        <v>82.82</v>
      </c>
      <c r="V13" s="211">
        <v>86</v>
      </c>
      <c r="W13" s="212">
        <v>2</v>
      </c>
      <c r="X13" s="168">
        <f t="shared" si="5"/>
        <v>86.86</v>
      </c>
      <c r="Y13" s="211">
        <v>127</v>
      </c>
      <c r="Z13" s="212">
        <v>2</v>
      </c>
      <c r="AA13" s="168">
        <f t="shared" si="6"/>
        <v>85.513333333333335</v>
      </c>
      <c r="AB13" s="211">
        <v>85</v>
      </c>
      <c r="AC13" s="212">
        <v>2</v>
      </c>
      <c r="AD13" s="168">
        <f t="shared" si="7"/>
        <v>85.85</v>
      </c>
      <c r="AE13" s="211">
        <v>85</v>
      </c>
      <c r="AF13" s="212">
        <v>2</v>
      </c>
      <c r="AG13" s="168">
        <f t="shared" si="8"/>
        <v>85.85</v>
      </c>
      <c r="AH13" s="211">
        <v>31</v>
      </c>
      <c r="AI13" s="212">
        <v>2</v>
      </c>
      <c r="AJ13" s="168">
        <f t="shared" si="9"/>
        <v>78.275000000000006</v>
      </c>
      <c r="AK13" s="211">
        <v>54</v>
      </c>
      <c r="AL13" s="212">
        <v>2</v>
      </c>
      <c r="AM13" s="168">
        <f t="shared" si="10"/>
        <v>90.9</v>
      </c>
      <c r="AN13" s="211">
        <v>89</v>
      </c>
      <c r="AO13" s="212">
        <v>2</v>
      </c>
      <c r="AP13" s="168">
        <f t="shared" si="11"/>
        <v>89.89</v>
      </c>
      <c r="AQ13" s="211">
        <v>87</v>
      </c>
      <c r="AR13" s="212">
        <v>2</v>
      </c>
      <c r="AS13" s="168">
        <f t="shared" si="12"/>
        <v>87.87</v>
      </c>
      <c r="AT13" s="211">
        <v>87</v>
      </c>
      <c r="AU13" s="212">
        <v>2</v>
      </c>
      <c r="AV13" s="168">
        <f t="shared" si="13"/>
        <v>87.87</v>
      </c>
      <c r="AW13" s="211"/>
      <c r="AX13" s="212"/>
      <c r="AY13" s="168">
        <f t="shared" si="14"/>
        <v>0</v>
      </c>
      <c r="AZ13" s="211"/>
      <c r="BA13" s="212"/>
      <c r="BB13" s="168">
        <f t="shared" si="15"/>
        <v>0</v>
      </c>
      <c r="BC13" s="211"/>
      <c r="BD13" s="212"/>
      <c r="BE13" s="168">
        <f t="shared" si="16"/>
        <v>0</v>
      </c>
      <c r="BF13" s="211"/>
      <c r="BG13" s="212"/>
      <c r="BH13" s="168">
        <f t="shared" si="17"/>
        <v>0</v>
      </c>
      <c r="BI13" s="211"/>
      <c r="BJ13" s="212"/>
      <c r="BK13" s="168">
        <f t="shared" si="18"/>
        <v>0</v>
      </c>
      <c r="BL13" s="213"/>
      <c r="BM13" s="214">
        <f t="shared" si="19"/>
        <v>1198.8633986928103</v>
      </c>
      <c r="BN13" s="215">
        <f t="shared" si="20"/>
        <v>1111</v>
      </c>
      <c r="BO13" s="335">
        <f t="shared" si="21"/>
        <v>8</v>
      </c>
      <c r="BP13" s="318">
        <f t="shared" si="22"/>
        <v>788.69117647058829</v>
      </c>
      <c r="BQ13" s="216">
        <f t="shared" si="23"/>
        <v>87.632352941176478</v>
      </c>
      <c r="BR13" s="217">
        <f t="shared" si="65"/>
        <v>56.335084033613448</v>
      </c>
      <c r="BS13" s="218"/>
      <c r="BT13" s="218"/>
      <c r="BU13" s="303">
        <f>LARGE($BZ13:$CS13,1)+LARGE($BZ13:$CS13,2)+LARGE($BZ13:$CS13,3)+LARGE($BZ13:$CS13,4)+LARGE($BZ13:$CS13,5)+LARGE($BZ13:$CS13,6)+LARGE($BZ13:$CS13,7)+LARGE($BZ13:$CS13,8)+LARGE($BZ13:$CS13,9)+LARGE($BZ13:$CS13,10)+LARGE($BZ13:$CS13,11)</f>
        <v>957.02450980392155</v>
      </c>
      <c r="BV13" s="215">
        <v>11</v>
      </c>
      <c r="BW13" s="219"/>
      <c r="BX13" s="279">
        <f t="shared" si="24"/>
        <v>14</v>
      </c>
      <c r="BY13" s="280">
        <f t="shared" si="25"/>
        <v>1198.8633986928103</v>
      </c>
      <c r="BZ13" s="281">
        <f t="shared" si="26"/>
        <v>86.86</v>
      </c>
      <c r="CA13" s="282">
        <f t="shared" si="27"/>
        <v>82.763888888888886</v>
      </c>
      <c r="CB13" s="282">
        <f t="shared" si="28"/>
        <v>86.741176470588229</v>
      </c>
      <c r="CC13" s="282">
        <f t="shared" si="29"/>
        <v>80.8</v>
      </c>
      <c r="CD13" s="282">
        <f t="shared" si="30"/>
        <v>82.82</v>
      </c>
      <c r="CE13" s="282">
        <f t="shared" si="31"/>
        <v>86.86</v>
      </c>
      <c r="CF13" s="282">
        <f t="shared" si="32"/>
        <v>85.513333333333335</v>
      </c>
      <c r="CG13" s="282">
        <f t="shared" si="33"/>
        <v>85.85</v>
      </c>
      <c r="CH13" s="282">
        <f t="shared" si="34"/>
        <v>85.85</v>
      </c>
      <c r="CI13" s="282">
        <f t="shared" si="35"/>
        <v>78.275000000000006</v>
      </c>
      <c r="CJ13" s="282">
        <f t="shared" si="36"/>
        <v>90.9</v>
      </c>
      <c r="CK13" s="282">
        <f t="shared" si="37"/>
        <v>89.89</v>
      </c>
      <c r="CL13" s="282">
        <f t="shared" si="38"/>
        <v>87.87</v>
      </c>
      <c r="CM13" s="282">
        <f t="shared" si="39"/>
        <v>87.87</v>
      </c>
      <c r="CN13" s="282">
        <f t="shared" si="40"/>
        <v>0</v>
      </c>
      <c r="CO13" s="282">
        <f t="shared" si="41"/>
        <v>0</v>
      </c>
      <c r="CP13" s="282">
        <f t="shared" si="42"/>
        <v>0</v>
      </c>
      <c r="CQ13" s="282">
        <f t="shared" si="43"/>
        <v>0</v>
      </c>
      <c r="CR13" s="282">
        <f t="shared" si="44"/>
        <v>0</v>
      </c>
      <c r="CS13" s="283"/>
      <c r="CT13" s="278"/>
      <c r="CU13" s="278"/>
      <c r="CV13" s="278"/>
      <c r="CW13" s="278"/>
      <c r="CX13" s="278"/>
      <c r="CY13" s="278"/>
      <c r="CZ13" s="278"/>
      <c r="DA13" s="278"/>
      <c r="DB13" s="278"/>
      <c r="DC13" s="285"/>
      <c r="DD13" s="285"/>
      <c r="DE13" s="285"/>
      <c r="DF13" s="285"/>
      <c r="DG13" s="285"/>
      <c r="DH13" s="285"/>
      <c r="DI13" s="285"/>
      <c r="DJ13" s="285"/>
      <c r="DK13" s="285"/>
      <c r="DL13" s="294" t="str">
        <f t="shared" si="45"/>
        <v>286</v>
      </c>
      <c r="DM13" s="294"/>
      <c r="DN13" s="294"/>
      <c r="DO13" s="294" t="str">
        <f t="shared" si="46"/>
        <v>259</v>
      </c>
      <c r="DP13" s="294"/>
      <c r="DQ13" s="294"/>
      <c r="DR13" s="294" t="str">
        <f t="shared" si="47"/>
        <v>273</v>
      </c>
      <c r="DS13" s="294"/>
      <c r="DT13" s="294"/>
      <c r="DU13" s="294" t="str">
        <f t="shared" si="48"/>
        <v>280</v>
      </c>
      <c r="DV13" s="294"/>
      <c r="DW13" s="294"/>
      <c r="DX13" s="294" t="str">
        <f t="shared" si="49"/>
        <v>282</v>
      </c>
      <c r="DY13" s="294"/>
      <c r="DZ13" s="294"/>
      <c r="EA13" s="294" t="str">
        <f t="shared" si="50"/>
        <v>286</v>
      </c>
      <c r="EB13" s="294"/>
      <c r="EC13" s="294"/>
      <c r="ED13" s="294" t="str">
        <f t="shared" si="51"/>
        <v>2127</v>
      </c>
      <c r="EE13" s="294"/>
      <c r="EF13" s="294"/>
      <c r="EG13" s="294" t="str">
        <f t="shared" si="52"/>
        <v>285</v>
      </c>
      <c r="EH13" s="294"/>
      <c r="EI13" s="294"/>
      <c r="EJ13" s="294" t="str">
        <f t="shared" si="53"/>
        <v>285</v>
      </c>
      <c r="EK13" s="294"/>
      <c r="EL13" s="294"/>
      <c r="EM13" s="294" t="str">
        <f t="shared" si="54"/>
        <v>231</v>
      </c>
      <c r="EN13" s="294"/>
      <c r="EO13" s="294"/>
      <c r="EP13" s="294" t="str">
        <f t="shared" si="55"/>
        <v>254</v>
      </c>
      <c r="EQ13" s="294"/>
      <c r="ER13" s="294"/>
      <c r="ES13" s="294" t="str">
        <f t="shared" si="56"/>
        <v>289</v>
      </c>
      <c r="ET13" s="294"/>
      <c r="EU13" s="294"/>
      <c r="EV13" s="294" t="str">
        <f t="shared" si="57"/>
        <v>287</v>
      </c>
      <c r="EW13" s="294"/>
      <c r="EX13" s="294"/>
      <c r="EY13" s="294" t="str">
        <f t="shared" si="58"/>
        <v>287</v>
      </c>
      <c r="EZ13" s="294"/>
      <c r="FA13" s="294"/>
      <c r="FB13" s="294" t="str">
        <f t="shared" si="59"/>
        <v/>
      </c>
      <c r="FC13" s="294"/>
      <c r="FD13" s="294"/>
      <c r="FE13" s="294" t="str">
        <f t="shared" si="60"/>
        <v/>
      </c>
      <c r="FF13" s="294"/>
      <c r="FG13" s="294"/>
      <c r="FH13" s="294" t="str">
        <f t="shared" si="61"/>
        <v/>
      </c>
      <c r="FI13" s="294"/>
      <c r="FJ13" s="294"/>
      <c r="FK13" s="294" t="str">
        <f t="shared" si="62"/>
        <v/>
      </c>
      <c r="FL13" s="294"/>
      <c r="FM13" s="294"/>
      <c r="FN13" s="294" t="str">
        <f t="shared" si="63"/>
        <v/>
      </c>
      <c r="FO13" s="184"/>
      <c r="FP13" s="185"/>
      <c r="FQ13" s="285"/>
      <c r="FR13" s="285"/>
      <c r="FS13" s="285"/>
      <c r="FT13" s="285"/>
      <c r="FU13" s="285"/>
      <c r="FV13" s="285"/>
      <c r="FW13" s="285"/>
      <c r="FX13" s="285"/>
      <c r="FY13" s="174"/>
      <c r="FZ13" s="174"/>
    </row>
    <row r="14" spans="1:182" s="172" customFormat="1" ht="20.100000000000001" customHeight="1">
      <c r="A14" s="210">
        <f t="shared" si="64"/>
        <v>9</v>
      </c>
      <c r="B14" s="331" t="s">
        <v>11</v>
      </c>
      <c r="C14" s="332"/>
      <c r="D14" s="333"/>
      <c r="E14" s="333"/>
      <c r="F14" s="334"/>
      <c r="G14" s="211">
        <v>80</v>
      </c>
      <c r="H14" s="212">
        <v>3</v>
      </c>
      <c r="I14" s="168">
        <f t="shared" si="0"/>
        <v>81.599999999999994</v>
      </c>
      <c r="J14" s="211"/>
      <c r="K14" s="212"/>
      <c r="L14" s="168">
        <f t="shared" si="1"/>
        <v>0</v>
      </c>
      <c r="M14" s="211"/>
      <c r="N14" s="212"/>
      <c r="O14" s="168">
        <f t="shared" si="2"/>
        <v>0</v>
      </c>
      <c r="P14" s="211">
        <v>91</v>
      </c>
      <c r="Q14" s="212">
        <v>3</v>
      </c>
      <c r="R14" s="168">
        <f t="shared" si="3"/>
        <v>92.82</v>
      </c>
      <c r="S14" s="211">
        <v>85</v>
      </c>
      <c r="T14" s="212">
        <v>3</v>
      </c>
      <c r="U14" s="168">
        <f t="shared" si="4"/>
        <v>86.7</v>
      </c>
      <c r="V14" s="211">
        <v>91</v>
      </c>
      <c r="W14" s="212">
        <v>3</v>
      </c>
      <c r="X14" s="168">
        <f t="shared" si="5"/>
        <v>92.82</v>
      </c>
      <c r="Y14" s="211">
        <v>117</v>
      </c>
      <c r="Z14" s="212">
        <v>3</v>
      </c>
      <c r="AA14" s="168">
        <f t="shared" si="6"/>
        <v>79.56</v>
      </c>
      <c r="AB14" s="211">
        <v>86</v>
      </c>
      <c r="AC14" s="212">
        <v>3</v>
      </c>
      <c r="AD14" s="168">
        <f t="shared" si="7"/>
        <v>87.72</v>
      </c>
      <c r="AE14" s="211"/>
      <c r="AF14" s="212"/>
      <c r="AG14" s="168">
        <f t="shared" si="8"/>
        <v>0</v>
      </c>
      <c r="AH14" s="211"/>
      <c r="AI14" s="212"/>
      <c r="AJ14" s="168">
        <f t="shared" si="9"/>
        <v>0</v>
      </c>
      <c r="AK14" s="211">
        <v>50</v>
      </c>
      <c r="AL14" s="212">
        <v>3</v>
      </c>
      <c r="AM14" s="168">
        <f t="shared" si="10"/>
        <v>85</v>
      </c>
      <c r="AN14" s="211">
        <v>88</v>
      </c>
      <c r="AO14" s="212">
        <v>3</v>
      </c>
      <c r="AP14" s="168">
        <f t="shared" si="11"/>
        <v>89.76</v>
      </c>
      <c r="AQ14" s="211">
        <v>80</v>
      </c>
      <c r="AR14" s="212">
        <v>3</v>
      </c>
      <c r="AS14" s="168">
        <f t="shared" si="12"/>
        <v>81.599999999999994</v>
      </c>
      <c r="AT14" s="211">
        <v>76</v>
      </c>
      <c r="AU14" s="212">
        <v>3</v>
      </c>
      <c r="AV14" s="168">
        <f t="shared" si="13"/>
        <v>77.52</v>
      </c>
      <c r="AW14" s="211"/>
      <c r="AX14" s="212"/>
      <c r="AY14" s="168">
        <f t="shared" si="14"/>
        <v>0</v>
      </c>
      <c r="AZ14" s="211"/>
      <c r="BA14" s="212"/>
      <c r="BB14" s="168">
        <f t="shared" si="15"/>
        <v>0</v>
      </c>
      <c r="BC14" s="211"/>
      <c r="BD14" s="212"/>
      <c r="BE14" s="168">
        <f t="shared" si="16"/>
        <v>0</v>
      </c>
      <c r="BF14" s="211"/>
      <c r="BG14" s="212"/>
      <c r="BH14" s="168">
        <f t="shared" si="17"/>
        <v>0</v>
      </c>
      <c r="BI14" s="211"/>
      <c r="BJ14" s="212"/>
      <c r="BK14" s="168">
        <f t="shared" si="18"/>
        <v>0</v>
      </c>
      <c r="BL14" s="213"/>
      <c r="BM14" s="214">
        <f t="shared" si="19"/>
        <v>855.1</v>
      </c>
      <c r="BN14" s="215">
        <f t="shared" si="20"/>
        <v>844</v>
      </c>
      <c r="BO14" s="335">
        <f t="shared" si="21"/>
        <v>9</v>
      </c>
      <c r="BP14" s="318">
        <f t="shared" si="22"/>
        <v>777.57999999999993</v>
      </c>
      <c r="BQ14" s="216">
        <f t="shared" si="23"/>
        <v>86.397777777777776</v>
      </c>
      <c r="BR14" s="217">
        <f t="shared" si="65"/>
        <v>77.757999999999996</v>
      </c>
      <c r="BS14" s="218"/>
      <c r="BT14" s="218"/>
      <c r="BU14" s="304">
        <f>LARGE($BZ14:$CS14,1)+LARGE($BZ14:$CS14,2)+LARGE($BZ14:$CS14,3)+LARGE($BZ14:$CS14,4)+LARGE($BZ14:$CS14,5)+LARGE($BZ14:$CS14,6)+LARGE($BZ14:$CS14,7)+LARGE($BZ14:$CS14,8)+LARGE($BZ14:$CS14,9)+LARGE($BZ14:$CS14,10)+LARGE($BZ14:$CS14,11)+LARGE($BZ14:$CS14,12)</f>
        <v>855.09999999999991</v>
      </c>
      <c r="BV14" s="215">
        <v>12</v>
      </c>
      <c r="BW14" s="209"/>
      <c r="BX14" s="279">
        <f t="shared" si="24"/>
        <v>10</v>
      </c>
      <c r="BY14" s="280">
        <f t="shared" si="25"/>
        <v>855.1</v>
      </c>
      <c r="BZ14" s="281">
        <f t="shared" si="26"/>
        <v>81.599999999999994</v>
      </c>
      <c r="CA14" s="282">
        <f t="shared" si="27"/>
        <v>0</v>
      </c>
      <c r="CB14" s="282">
        <f t="shared" si="28"/>
        <v>0</v>
      </c>
      <c r="CC14" s="282">
        <f t="shared" si="29"/>
        <v>92.82</v>
      </c>
      <c r="CD14" s="282">
        <f t="shared" si="30"/>
        <v>86.7</v>
      </c>
      <c r="CE14" s="282">
        <f t="shared" si="31"/>
        <v>92.82</v>
      </c>
      <c r="CF14" s="282">
        <f t="shared" si="32"/>
        <v>79.56</v>
      </c>
      <c r="CG14" s="282">
        <f t="shared" si="33"/>
        <v>87.72</v>
      </c>
      <c r="CH14" s="282">
        <f t="shared" si="34"/>
        <v>0</v>
      </c>
      <c r="CI14" s="282">
        <f t="shared" si="35"/>
        <v>0</v>
      </c>
      <c r="CJ14" s="282">
        <f t="shared" si="36"/>
        <v>85</v>
      </c>
      <c r="CK14" s="282">
        <f t="shared" si="37"/>
        <v>89.76</v>
      </c>
      <c r="CL14" s="282">
        <f t="shared" si="38"/>
        <v>81.599999999999994</v>
      </c>
      <c r="CM14" s="282">
        <f t="shared" si="39"/>
        <v>77.52</v>
      </c>
      <c r="CN14" s="282">
        <f t="shared" si="40"/>
        <v>0</v>
      </c>
      <c r="CO14" s="282">
        <f t="shared" si="41"/>
        <v>0</v>
      </c>
      <c r="CP14" s="282">
        <f t="shared" si="42"/>
        <v>0</v>
      </c>
      <c r="CQ14" s="282">
        <f t="shared" si="43"/>
        <v>0</v>
      </c>
      <c r="CR14" s="282">
        <f t="shared" si="44"/>
        <v>0</v>
      </c>
      <c r="CS14" s="283"/>
      <c r="CT14" s="278"/>
      <c r="CU14" s="278"/>
      <c r="CV14" s="278"/>
      <c r="CW14" s="278"/>
      <c r="CX14" s="278"/>
      <c r="CY14" s="278"/>
      <c r="CZ14" s="278"/>
      <c r="DA14" s="278"/>
      <c r="DB14" s="278"/>
      <c r="DC14" s="285"/>
      <c r="DD14" s="285"/>
      <c r="DE14" s="285"/>
      <c r="DF14" s="285"/>
      <c r="DG14" s="285"/>
      <c r="DH14" s="285"/>
      <c r="DI14" s="285"/>
      <c r="DJ14" s="285"/>
      <c r="DK14" s="285"/>
      <c r="DL14" s="294" t="str">
        <f t="shared" si="45"/>
        <v>380</v>
      </c>
      <c r="DM14" s="294"/>
      <c r="DN14" s="294"/>
      <c r="DO14" s="294" t="str">
        <f t="shared" si="46"/>
        <v/>
      </c>
      <c r="DP14" s="294"/>
      <c r="DQ14" s="294"/>
      <c r="DR14" s="294" t="str">
        <f t="shared" si="47"/>
        <v/>
      </c>
      <c r="DS14" s="294"/>
      <c r="DT14" s="294"/>
      <c r="DU14" s="294" t="str">
        <f t="shared" si="48"/>
        <v>391</v>
      </c>
      <c r="DV14" s="294"/>
      <c r="DW14" s="294"/>
      <c r="DX14" s="294" t="str">
        <f t="shared" si="49"/>
        <v>385</v>
      </c>
      <c r="DY14" s="294"/>
      <c r="DZ14" s="294"/>
      <c r="EA14" s="294" t="str">
        <f t="shared" si="50"/>
        <v>391</v>
      </c>
      <c r="EB14" s="294"/>
      <c r="EC14" s="294"/>
      <c r="ED14" s="294" t="str">
        <f t="shared" si="51"/>
        <v>3117</v>
      </c>
      <c r="EE14" s="294"/>
      <c r="EF14" s="294"/>
      <c r="EG14" s="294" t="str">
        <f t="shared" si="52"/>
        <v>386</v>
      </c>
      <c r="EH14" s="294"/>
      <c r="EI14" s="294"/>
      <c r="EJ14" s="294" t="str">
        <f t="shared" si="53"/>
        <v/>
      </c>
      <c r="EK14" s="294"/>
      <c r="EL14" s="294"/>
      <c r="EM14" s="294" t="str">
        <f t="shared" si="54"/>
        <v/>
      </c>
      <c r="EN14" s="294"/>
      <c r="EO14" s="294"/>
      <c r="EP14" s="294" t="str">
        <f t="shared" si="55"/>
        <v>350</v>
      </c>
      <c r="EQ14" s="294"/>
      <c r="ER14" s="294"/>
      <c r="ES14" s="294" t="str">
        <f t="shared" si="56"/>
        <v>388</v>
      </c>
      <c r="ET14" s="294"/>
      <c r="EU14" s="294"/>
      <c r="EV14" s="294" t="str">
        <f t="shared" si="57"/>
        <v>380</v>
      </c>
      <c r="EW14" s="294"/>
      <c r="EX14" s="294"/>
      <c r="EY14" s="294" t="str">
        <f t="shared" si="58"/>
        <v>376</v>
      </c>
      <c r="EZ14" s="294"/>
      <c r="FA14" s="294"/>
      <c r="FB14" s="294" t="str">
        <f t="shared" si="59"/>
        <v/>
      </c>
      <c r="FC14" s="294"/>
      <c r="FD14" s="294"/>
      <c r="FE14" s="294" t="str">
        <f t="shared" si="60"/>
        <v/>
      </c>
      <c r="FF14" s="294"/>
      <c r="FG14" s="294"/>
      <c r="FH14" s="294" t="str">
        <f t="shared" si="61"/>
        <v/>
      </c>
      <c r="FI14" s="294"/>
      <c r="FJ14" s="294"/>
      <c r="FK14" s="294" t="str">
        <f t="shared" si="62"/>
        <v/>
      </c>
      <c r="FL14" s="294"/>
      <c r="FM14" s="294"/>
      <c r="FN14" s="294" t="str">
        <f t="shared" si="63"/>
        <v/>
      </c>
      <c r="FO14" s="209"/>
      <c r="FP14" s="293"/>
      <c r="FQ14" s="285"/>
      <c r="FR14" s="285"/>
      <c r="FS14" s="285"/>
      <c r="FT14" s="285"/>
      <c r="FU14" s="285"/>
      <c r="FV14" s="285"/>
      <c r="FW14" s="285"/>
      <c r="FX14" s="285"/>
      <c r="FY14" s="174"/>
      <c r="FZ14" s="174"/>
    </row>
    <row r="15" spans="1:182" ht="20.100000000000001" customHeight="1">
      <c r="A15" s="210">
        <f t="shared" si="64"/>
        <v>10</v>
      </c>
      <c r="B15" s="331" t="s">
        <v>214</v>
      </c>
      <c r="C15" s="332"/>
      <c r="D15" s="333"/>
      <c r="E15" s="333"/>
      <c r="F15" s="334"/>
      <c r="G15" s="211">
        <v>83</v>
      </c>
      <c r="H15" s="212">
        <v>2</v>
      </c>
      <c r="I15" s="168">
        <f t="shared" si="0"/>
        <v>83.83</v>
      </c>
      <c r="J15" s="211">
        <v>54</v>
      </c>
      <c r="K15" s="212">
        <v>2</v>
      </c>
      <c r="L15" s="168">
        <f t="shared" si="1"/>
        <v>75.75</v>
      </c>
      <c r="M15" s="211">
        <v>62</v>
      </c>
      <c r="N15" s="212">
        <v>2</v>
      </c>
      <c r="O15" s="168">
        <f t="shared" si="2"/>
        <v>73.670588235294119</v>
      </c>
      <c r="P15" s="211">
        <v>60</v>
      </c>
      <c r="Q15" s="212">
        <v>2</v>
      </c>
      <c r="R15" s="168">
        <f t="shared" si="3"/>
        <v>60.6</v>
      </c>
      <c r="S15" s="211">
        <v>84</v>
      </c>
      <c r="T15" s="212">
        <v>2</v>
      </c>
      <c r="U15" s="168">
        <f t="shared" si="4"/>
        <v>84.84</v>
      </c>
      <c r="V15" s="211">
        <v>83</v>
      </c>
      <c r="W15" s="212">
        <v>2</v>
      </c>
      <c r="X15" s="168">
        <f t="shared" si="5"/>
        <v>83.83</v>
      </c>
      <c r="Y15" s="211">
        <v>119</v>
      </c>
      <c r="Z15" s="212">
        <v>2</v>
      </c>
      <c r="AA15" s="168">
        <f t="shared" si="6"/>
        <v>80.126666666666665</v>
      </c>
      <c r="AB15" s="211">
        <v>86</v>
      </c>
      <c r="AC15" s="212">
        <v>2</v>
      </c>
      <c r="AD15" s="168">
        <f t="shared" si="7"/>
        <v>86.86</v>
      </c>
      <c r="AE15" s="211">
        <v>89</v>
      </c>
      <c r="AF15" s="212">
        <v>2</v>
      </c>
      <c r="AG15" s="168">
        <f t="shared" si="8"/>
        <v>89.89</v>
      </c>
      <c r="AH15" s="211">
        <v>22</v>
      </c>
      <c r="AI15" s="212">
        <v>2</v>
      </c>
      <c r="AJ15" s="168">
        <f t="shared" si="9"/>
        <v>55.55</v>
      </c>
      <c r="AK15" s="211">
        <v>54</v>
      </c>
      <c r="AL15" s="212">
        <v>2</v>
      </c>
      <c r="AM15" s="168">
        <f t="shared" si="10"/>
        <v>90.9</v>
      </c>
      <c r="AN15" s="211">
        <v>78</v>
      </c>
      <c r="AO15" s="212">
        <v>2</v>
      </c>
      <c r="AP15" s="168">
        <f t="shared" si="11"/>
        <v>78.78</v>
      </c>
      <c r="AQ15" s="211">
        <v>80</v>
      </c>
      <c r="AR15" s="212">
        <v>2</v>
      </c>
      <c r="AS15" s="168">
        <f t="shared" si="12"/>
        <v>80.8</v>
      </c>
      <c r="AT15" s="211">
        <v>77</v>
      </c>
      <c r="AU15" s="212">
        <v>2</v>
      </c>
      <c r="AV15" s="168">
        <f t="shared" si="13"/>
        <v>77.77</v>
      </c>
      <c r="AW15" s="211"/>
      <c r="AX15" s="212"/>
      <c r="AY15" s="168">
        <f t="shared" si="14"/>
        <v>0</v>
      </c>
      <c r="AZ15" s="211"/>
      <c r="BA15" s="212"/>
      <c r="BB15" s="168">
        <f t="shared" si="15"/>
        <v>0</v>
      </c>
      <c r="BC15" s="211"/>
      <c r="BD15" s="212"/>
      <c r="BE15" s="168">
        <f t="shared" si="16"/>
        <v>0</v>
      </c>
      <c r="BF15" s="211"/>
      <c r="BG15" s="212"/>
      <c r="BH15" s="168">
        <f t="shared" si="17"/>
        <v>0</v>
      </c>
      <c r="BI15" s="211"/>
      <c r="BJ15" s="212"/>
      <c r="BK15" s="168">
        <f t="shared" si="18"/>
        <v>0</v>
      </c>
      <c r="BL15" s="213"/>
      <c r="BM15" s="214">
        <f t="shared" si="19"/>
        <v>1103.1972549019608</v>
      </c>
      <c r="BN15" s="215">
        <f t="shared" si="20"/>
        <v>1031</v>
      </c>
      <c r="BO15" s="335">
        <f t="shared" si="21"/>
        <v>10</v>
      </c>
      <c r="BP15" s="318">
        <f t="shared" si="22"/>
        <v>759.85666666666657</v>
      </c>
      <c r="BQ15" s="216">
        <f t="shared" si="23"/>
        <v>84.428518518518501</v>
      </c>
      <c r="BR15" s="217">
        <f t="shared" si="65"/>
        <v>54.275476190476184</v>
      </c>
      <c r="BS15" s="218"/>
      <c r="BT15" s="218"/>
      <c r="BU15" s="305">
        <f>LARGE($BZ15:$CS15,1)+LARGE($BZ15:$CS15,2)+LARGE($BZ15:$CS15,3)+LARGE($BZ15:$CS15,4)+LARGE($BZ15:$CS15,5)+LARGE($BZ15:$CS15,6)+LARGE($BZ15:$CS15,7)+LARGE($BZ15:$CS15,8)+LARGE($BZ15:$CS15,9)+LARGE($BZ15:$CS15,10)+LARGE($BZ15:$CS15,11)+LARGE($BZ15:$CS15,12)+LARGE($BZ15:$CS15,13)</f>
        <v>1047.6472549019607</v>
      </c>
      <c r="BV15" s="215">
        <v>13</v>
      </c>
      <c r="BW15" s="219"/>
      <c r="BX15" s="279">
        <f t="shared" si="24"/>
        <v>14</v>
      </c>
      <c r="BY15" s="280">
        <f t="shared" si="25"/>
        <v>1103.1972549019608</v>
      </c>
      <c r="BZ15" s="281">
        <f t="shared" si="26"/>
        <v>83.83</v>
      </c>
      <c r="CA15" s="282">
        <f t="shared" si="27"/>
        <v>75.75</v>
      </c>
      <c r="CB15" s="282">
        <f t="shared" si="28"/>
        <v>73.670588235294119</v>
      </c>
      <c r="CC15" s="282">
        <f t="shared" si="29"/>
        <v>60.6</v>
      </c>
      <c r="CD15" s="282">
        <f t="shared" si="30"/>
        <v>84.84</v>
      </c>
      <c r="CE15" s="282">
        <f t="shared" si="31"/>
        <v>83.83</v>
      </c>
      <c r="CF15" s="282">
        <f t="shared" si="32"/>
        <v>80.126666666666665</v>
      </c>
      <c r="CG15" s="282">
        <f t="shared" si="33"/>
        <v>86.86</v>
      </c>
      <c r="CH15" s="282">
        <f t="shared" si="34"/>
        <v>89.89</v>
      </c>
      <c r="CI15" s="282">
        <f t="shared" si="35"/>
        <v>55.55</v>
      </c>
      <c r="CJ15" s="282">
        <f t="shared" si="36"/>
        <v>90.9</v>
      </c>
      <c r="CK15" s="282">
        <f t="shared" si="37"/>
        <v>78.78</v>
      </c>
      <c r="CL15" s="282">
        <f t="shared" si="38"/>
        <v>80.8</v>
      </c>
      <c r="CM15" s="282">
        <f t="shared" si="39"/>
        <v>77.77</v>
      </c>
      <c r="CN15" s="282">
        <f t="shared" si="40"/>
        <v>0</v>
      </c>
      <c r="CO15" s="282">
        <f t="shared" si="41"/>
        <v>0</v>
      </c>
      <c r="CP15" s="282">
        <f t="shared" si="42"/>
        <v>0</v>
      </c>
      <c r="CQ15" s="282">
        <f t="shared" si="43"/>
        <v>0</v>
      </c>
      <c r="CR15" s="282">
        <f t="shared" si="44"/>
        <v>0</v>
      </c>
      <c r="CS15" s="283"/>
      <c r="CT15" s="278"/>
      <c r="CU15" s="278"/>
      <c r="CV15" s="278"/>
      <c r="CW15" s="278"/>
      <c r="CX15" s="278"/>
      <c r="CY15" s="278"/>
      <c r="CZ15" s="278"/>
      <c r="DA15" s="278"/>
      <c r="DB15" s="278"/>
      <c r="DC15" s="285"/>
      <c r="DD15" s="285"/>
      <c r="DE15" s="285"/>
      <c r="DF15" s="285"/>
      <c r="DG15" s="285"/>
      <c r="DH15" s="285"/>
      <c r="DI15" s="285"/>
      <c r="DJ15" s="285"/>
      <c r="DK15" s="285"/>
      <c r="DL15" s="294" t="str">
        <f t="shared" si="45"/>
        <v>283</v>
      </c>
      <c r="DM15" s="294"/>
      <c r="DN15" s="294"/>
      <c r="DO15" s="294" t="str">
        <f t="shared" si="46"/>
        <v>254</v>
      </c>
      <c r="DP15" s="294"/>
      <c r="DQ15" s="294"/>
      <c r="DR15" s="294" t="str">
        <f t="shared" si="47"/>
        <v>262</v>
      </c>
      <c r="DS15" s="294"/>
      <c r="DT15" s="294"/>
      <c r="DU15" s="294" t="str">
        <f t="shared" si="48"/>
        <v>260</v>
      </c>
      <c r="DV15" s="294"/>
      <c r="DW15" s="294"/>
      <c r="DX15" s="294" t="str">
        <f t="shared" si="49"/>
        <v>284</v>
      </c>
      <c r="DY15" s="294"/>
      <c r="DZ15" s="294"/>
      <c r="EA15" s="294" t="str">
        <f t="shared" si="50"/>
        <v>283</v>
      </c>
      <c r="EB15" s="294"/>
      <c r="EC15" s="294"/>
      <c r="ED15" s="294" t="str">
        <f t="shared" si="51"/>
        <v>2119</v>
      </c>
      <c r="EE15" s="294"/>
      <c r="EF15" s="294"/>
      <c r="EG15" s="294" t="str">
        <f t="shared" si="52"/>
        <v>286</v>
      </c>
      <c r="EH15" s="294"/>
      <c r="EI15" s="294"/>
      <c r="EJ15" s="294" t="str">
        <f t="shared" si="53"/>
        <v>289</v>
      </c>
      <c r="EK15" s="294"/>
      <c r="EL15" s="294"/>
      <c r="EM15" s="294" t="str">
        <f t="shared" si="54"/>
        <v>222</v>
      </c>
      <c r="EN15" s="294"/>
      <c r="EO15" s="294"/>
      <c r="EP15" s="294" t="str">
        <f t="shared" si="55"/>
        <v>254</v>
      </c>
      <c r="EQ15" s="294"/>
      <c r="ER15" s="294"/>
      <c r="ES15" s="294" t="str">
        <f t="shared" si="56"/>
        <v>278</v>
      </c>
      <c r="ET15" s="294"/>
      <c r="EU15" s="294"/>
      <c r="EV15" s="294" t="str">
        <f t="shared" si="57"/>
        <v>280</v>
      </c>
      <c r="EW15" s="294"/>
      <c r="EX15" s="294"/>
      <c r="EY15" s="294" t="str">
        <f t="shared" si="58"/>
        <v>277</v>
      </c>
      <c r="EZ15" s="294"/>
      <c r="FA15" s="294"/>
      <c r="FB15" s="294" t="str">
        <f t="shared" si="59"/>
        <v/>
      </c>
      <c r="FC15" s="294"/>
      <c r="FD15" s="294"/>
      <c r="FE15" s="294" t="str">
        <f t="shared" si="60"/>
        <v/>
      </c>
      <c r="FF15" s="294"/>
      <c r="FG15" s="294"/>
      <c r="FH15" s="294" t="str">
        <f t="shared" si="61"/>
        <v/>
      </c>
      <c r="FI15" s="294"/>
      <c r="FJ15" s="294"/>
      <c r="FK15" s="294" t="str">
        <f t="shared" si="62"/>
        <v/>
      </c>
      <c r="FL15" s="294"/>
      <c r="FM15" s="294"/>
      <c r="FN15" s="294" t="str">
        <f t="shared" si="63"/>
        <v/>
      </c>
      <c r="FO15" s="184"/>
      <c r="FP15" s="185"/>
      <c r="FQ15" s="285"/>
      <c r="FR15" s="285"/>
      <c r="FS15" s="285"/>
      <c r="FT15" s="285"/>
      <c r="FU15" s="285"/>
      <c r="FV15" s="285"/>
      <c r="FW15" s="285"/>
      <c r="FX15" s="285"/>
      <c r="FY15" s="174"/>
      <c r="FZ15" s="174"/>
    </row>
    <row r="16" spans="1:182" ht="20.100000000000001" customHeight="1">
      <c r="A16" s="210">
        <f t="shared" si="64"/>
        <v>11</v>
      </c>
      <c r="B16" s="331" t="s">
        <v>14</v>
      </c>
      <c r="C16" s="332"/>
      <c r="D16" s="333"/>
      <c r="E16" s="333"/>
      <c r="F16" s="334"/>
      <c r="G16" s="211"/>
      <c r="H16" s="212"/>
      <c r="I16" s="168">
        <f t="shared" si="0"/>
        <v>0</v>
      </c>
      <c r="J16" s="211">
        <v>59</v>
      </c>
      <c r="K16" s="212">
        <v>3</v>
      </c>
      <c r="L16" s="168">
        <f t="shared" si="1"/>
        <v>83.583333333333329</v>
      </c>
      <c r="M16" s="211">
        <v>55</v>
      </c>
      <c r="N16" s="212">
        <v>3</v>
      </c>
      <c r="O16" s="168">
        <f t="shared" si="2"/>
        <v>66</v>
      </c>
      <c r="P16" s="211">
        <v>76</v>
      </c>
      <c r="Q16" s="212">
        <v>3</v>
      </c>
      <c r="R16" s="168">
        <f t="shared" si="3"/>
        <v>77.52</v>
      </c>
      <c r="S16" s="211">
        <v>81</v>
      </c>
      <c r="T16" s="212">
        <v>3</v>
      </c>
      <c r="U16" s="168">
        <f t="shared" si="4"/>
        <v>82.62</v>
      </c>
      <c r="V16" s="211">
        <v>85</v>
      </c>
      <c r="W16" s="212">
        <v>3</v>
      </c>
      <c r="X16" s="168">
        <f t="shared" si="5"/>
        <v>86.7</v>
      </c>
      <c r="Y16" s="211">
        <v>78</v>
      </c>
      <c r="Z16" s="212">
        <v>3</v>
      </c>
      <c r="AA16" s="168">
        <f t="shared" si="6"/>
        <v>53.04</v>
      </c>
      <c r="AB16" s="211">
        <v>65</v>
      </c>
      <c r="AC16" s="212">
        <v>3</v>
      </c>
      <c r="AD16" s="168">
        <f t="shared" si="7"/>
        <v>66.3</v>
      </c>
      <c r="AE16" s="211"/>
      <c r="AF16" s="212"/>
      <c r="AG16" s="168">
        <f t="shared" si="8"/>
        <v>0</v>
      </c>
      <c r="AH16" s="211"/>
      <c r="AI16" s="212"/>
      <c r="AJ16" s="168">
        <f t="shared" si="9"/>
        <v>0</v>
      </c>
      <c r="AK16" s="211">
        <v>51</v>
      </c>
      <c r="AL16" s="212">
        <v>3</v>
      </c>
      <c r="AM16" s="168">
        <f t="shared" si="10"/>
        <v>86.7</v>
      </c>
      <c r="AN16" s="211">
        <v>85</v>
      </c>
      <c r="AO16" s="212">
        <v>3</v>
      </c>
      <c r="AP16" s="168">
        <f t="shared" si="11"/>
        <v>86.7</v>
      </c>
      <c r="AQ16" s="211">
        <v>80</v>
      </c>
      <c r="AR16" s="212">
        <v>3</v>
      </c>
      <c r="AS16" s="168">
        <f t="shared" si="12"/>
        <v>81.599999999999994</v>
      </c>
      <c r="AT16" s="211">
        <v>71</v>
      </c>
      <c r="AU16" s="212">
        <v>3</v>
      </c>
      <c r="AV16" s="168">
        <f t="shared" si="13"/>
        <v>72.42</v>
      </c>
      <c r="AW16" s="211"/>
      <c r="AX16" s="212"/>
      <c r="AY16" s="168">
        <f t="shared" si="14"/>
        <v>0</v>
      </c>
      <c r="AZ16" s="211"/>
      <c r="BA16" s="212"/>
      <c r="BB16" s="168">
        <f t="shared" si="15"/>
        <v>0</v>
      </c>
      <c r="BC16" s="211"/>
      <c r="BD16" s="212"/>
      <c r="BE16" s="168">
        <f t="shared" si="16"/>
        <v>0</v>
      </c>
      <c r="BF16" s="211"/>
      <c r="BG16" s="212"/>
      <c r="BH16" s="168">
        <f t="shared" si="17"/>
        <v>0</v>
      </c>
      <c r="BI16" s="211"/>
      <c r="BJ16" s="212"/>
      <c r="BK16" s="168">
        <f t="shared" si="18"/>
        <v>0</v>
      </c>
      <c r="BL16" s="213"/>
      <c r="BM16" s="214">
        <f t="shared" si="19"/>
        <v>843.18333333333339</v>
      </c>
      <c r="BN16" s="215">
        <f t="shared" si="20"/>
        <v>786</v>
      </c>
      <c r="BO16" s="335">
        <f t="shared" si="21"/>
        <v>11</v>
      </c>
      <c r="BP16" s="318">
        <f t="shared" si="22"/>
        <v>724.1433333333332</v>
      </c>
      <c r="BQ16" s="216">
        <f t="shared" si="23"/>
        <v>80.460370370370356</v>
      </c>
      <c r="BR16" s="217">
        <f t="shared" si="65"/>
        <v>65.831212121212104</v>
      </c>
      <c r="BS16" s="218"/>
      <c r="BT16" s="218"/>
      <c r="BU16" s="306">
        <f>LARGE(BZ16:CS16,1)+LARGE(BZ16:CS16,2)+LARGE(BZ16:CS16,3)+LARGE(BZ16:CS16,4)+LARGE(BZ16:CS16,5)+LARGE(BZ16:CS16,6)+LARGE(BZ16:CS16,7)+LARGE(BZ16:CS16,8)+LARGE(BZ16:CS16,9)+LARGE(BZ16:CS16,10)+LARGE(BZ16:CS16,11)+LARGE(BZ16:CS16,12)+LARGE(BZ16:CS16,13)+LARGE(BZ16:CS16,14)</f>
        <v>843.18333333333317</v>
      </c>
      <c r="BV16" s="215">
        <v>14</v>
      </c>
      <c r="BW16" s="219"/>
      <c r="BX16" s="279">
        <f t="shared" si="24"/>
        <v>11</v>
      </c>
      <c r="BY16" s="280">
        <f t="shared" si="25"/>
        <v>843.18333333333339</v>
      </c>
      <c r="BZ16" s="281">
        <f t="shared" si="26"/>
        <v>0</v>
      </c>
      <c r="CA16" s="282">
        <f t="shared" si="27"/>
        <v>83.583333333333329</v>
      </c>
      <c r="CB16" s="282">
        <f t="shared" si="28"/>
        <v>66</v>
      </c>
      <c r="CC16" s="282">
        <f t="shared" si="29"/>
        <v>77.52</v>
      </c>
      <c r="CD16" s="282">
        <f t="shared" si="30"/>
        <v>82.62</v>
      </c>
      <c r="CE16" s="282">
        <f t="shared" si="31"/>
        <v>86.7</v>
      </c>
      <c r="CF16" s="282">
        <f t="shared" si="32"/>
        <v>53.04</v>
      </c>
      <c r="CG16" s="282">
        <f t="shared" si="33"/>
        <v>66.3</v>
      </c>
      <c r="CH16" s="282">
        <f t="shared" si="34"/>
        <v>0</v>
      </c>
      <c r="CI16" s="282">
        <f t="shared" si="35"/>
        <v>0</v>
      </c>
      <c r="CJ16" s="282">
        <f t="shared" si="36"/>
        <v>86.7</v>
      </c>
      <c r="CK16" s="282">
        <f t="shared" si="37"/>
        <v>86.7</v>
      </c>
      <c r="CL16" s="282">
        <f t="shared" si="38"/>
        <v>81.599999999999994</v>
      </c>
      <c r="CM16" s="282">
        <f t="shared" si="39"/>
        <v>72.42</v>
      </c>
      <c r="CN16" s="282">
        <f t="shared" si="40"/>
        <v>0</v>
      </c>
      <c r="CO16" s="282">
        <f t="shared" si="41"/>
        <v>0</v>
      </c>
      <c r="CP16" s="282">
        <f t="shared" si="42"/>
        <v>0</v>
      </c>
      <c r="CQ16" s="282">
        <f t="shared" si="43"/>
        <v>0</v>
      </c>
      <c r="CR16" s="282">
        <f t="shared" si="44"/>
        <v>0</v>
      </c>
      <c r="CS16" s="283"/>
      <c r="CT16" s="278"/>
      <c r="CU16" s="278"/>
      <c r="CV16" s="278"/>
      <c r="CW16" s="278"/>
      <c r="CX16" s="278"/>
      <c r="CY16" s="278"/>
      <c r="CZ16" s="278"/>
      <c r="DA16" s="278"/>
      <c r="DB16" s="278"/>
      <c r="DC16" s="285"/>
      <c r="DD16" s="285"/>
      <c r="DE16" s="285"/>
      <c r="DF16" s="285"/>
      <c r="DG16" s="285"/>
      <c r="DH16" s="285"/>
      <c r="DI16" s="285"/>
      <c r="DJ16" s="285"/>
      <c r="DK16" s="285"/>
      <c r="DL16" s="294" t="str">
        <f t="shared" si="45"/>
        <v/>
      </c>
      <c r="DM16" s="294"/>
      <c r="DN16" s="294"/>
      <c r="DO16" s="294" t="str">
        <f t="shared" si="46"/>
        <v>359</v>
      </c>
      <c r="DP16" s="294"/>
      <c r="DQ16" s="294"/>
      <c r="DR16" s="294" t="str">
        <f t="shared" si="47"/>
        <v>355</v>
      </c>
      <c r="DS16" s="294"/>
      <c r="DT16" s="294"/>
      <c r="DU16" s="294" t="str">
        <f t="shared" si="48"/>
        <v>376</v>
      </c>
      <c r="DV16" s="294"/>
      <c r="DW16" s="294"/>
      <c r="DX16" s="294" t="str">
        <f t="shared" si="49"/>
        <v>381</v>
      </c>
      <c r="DY16" s="294"/>
      <c r="DZ16" s="294"/>
      <c r="EA16" s="294" t="str">
        <f t="shared" si="50"/>
        <v>385</v>
      </c>
      <c r="EB16" s="294"/>
      <c r="EC16" s="294"/>
      <c r="ED16" s="294" t="str">
        <f t="shared" si="51"/>
        <v>378</v>
      </c>
      <c r="EE16" s="294"/>
      <c r="EF16" s="294"/>
      <c r="EG16" s="294" t="str">
        <f t="shared" si="52"/>
        <v>365</v>
      </c>
      <c r="EH16" s="294"/>
      <c r="EI16" s="294"/>
      <c r="EJ16" s="294" t="str">
        <f t="shared" si="53"/>
        <v/>
      </c>
      <c r="EK16" s="294"/>
      <c r="EL16" s="294"/>
      <c r="EM16" s="294" t="str">
        <f t="shared" si="54"/>
        <v/>
      </c>
      <c r="EN16" s="294"/>
      <c r="EO16" s="294"/>
      <c r="EP16" s="294" t="str">
        <f t="shared" si="55"/>
        <v>351</v>
      </c>
      <c r="EQ16" s="294"/>
      <c r="ER16" s="294"/>
      <c r="ES16" s="294" t="str">
        <f t="shared" si="56"/>
        <v>385</v>
      </c>
      <c r="ET16" s="294"/>
      <c r="EU16" s="294"/>
      <c r="EV16" s="294" t="str">
        <f t="shared" si="57"/>
        <v>380</v>
      </c>
      <c r="EW16" s="294"/>
      <c r="EX16" s="294"/>
      <c r="EY16" s="294" t="str">
        <f t="shared" si="58"/>
        <v>371</v>
      </c>
      <c r="EZ16" s="294"/>
      <c r="FA16" s="294"/>
      <c r="FB16" s="294" t="str">
        <f t="shared" si="59"/>
        <v/>
      </c>
      <c r="FC16" s="294"/>
      <c r="FD16" s="294"/>
      <c r="FE16" s="294" t="str">
        <f t="shared" si="60"/>
        <v/>
      </c>
      <c r="FF16" s="294"/>
      <c r="FG16" s="294"/>
      <c r="FH16" s="294" t="str">
        <f t="shared" si="61"/>
        <v/>
      </c>
      <c r="FI16" s="294"/>
      <c r="FJ16" s="294"/>
      <c r="FK16" s="294" t="str">
        <f t="shared" si="62"/>
        <v/>
      </c>
      <c r="FL16" s="294"/>
      <c r="FM16" s="294"/>
      <c r="FN16" s="294" t="str">
        <f t="shared" si="63"/>
        <v/>
      </c>
      <c r="FO16" s="185"/>
      <c r="FP16" s="185"/>
      <c r="FQ16" s="285"/>
      <c r="FR16" s="285"/>
      <c r="FS16" s="285"/>
      <c r="FT16" s="285"/>
      <c r="FU16" s="285"/>
      <c r="FV16" s="285"/>
      <c r="FW16" s="285"/>
      <c r="FX16" s="285"/>
      <c r="FY16" s="174"/>
      <c r="FZ16" s="174"/>
    </row>
    <row r="17" spans="1:182" ht="20.100000000000001" customHeight="1">
      <c r="A17" s="210">
        <f t="shared" si="64"/>
        <v>12</v>
      </c>
      <c r="B17" s="331" t="s">
        <v>9</v>
      </c>
      <c r="C17" s="332"/>
      <c r="D17" s="333"/>
      <c r="E17" s="333"/>
      <c r="F17" s="334"/>
      <c r="G17" s="211">
        <v>76</v>
      </c>
      <c r="H17" s="212">
        <v>3</v>
      </c>
      <c r="I17" s="168">
        <f t="shared" si="0"/>
        <v>77.52</v>
      </c>
      <c r="J17" s="211">
        <v>57</v>
      </c>
      <c r="K17" s="212">
        <v>3</v>
      </c>
      <c r="L17" s="168">
        <f t="shared" si="1"/>
        <v>80.75</v>
      </c>
      <c r="M17" s="211">
        <v>72</v>
      </c>
      <c r="N17" s="212">
        <v>3</v>
      </c>
      <c r="O17" s="168">
        <f t="shared" si="2"/>
        <v>86.4</v>
      </c>
      <c r="P17" s="211">
        <v>82</v>
      </c>
      <c r="Q17" s="212">
        <v>3</v>
      </c>
      <c r="R17" s="168">
        <f t="shared" si="3"/>
        <v>83.64</v>
      </c>
      <c r="S17" s="211"/>
      <c r="T17" s="212"/>
      <c r="U17" s="168">
        <f t="shared" si="4"/>
        <v>0</v>
      </c>
      <c r="V17" s="211">
        <v>75</v>
      </c>
      <c r="W17" s="212">
        <v>3</v>
      </c>
      <c r="X17" s="168">
        <f t="shared" si="5"/>
        <v>76.5</v>
      </c>
      <c r="Y17" s="211">
        <v>122</v>
      </c>
      <c r="Z17" s="212">
        <v>3</v>
      </c>
      <c r="AA17" s="168">
        <f t="shared" si="6"/>
        <v>82.96</v>
      </c>
      <c r="AB17" s="211"/>
      <c r="AC17" s="212"/>
      <c r="AD17" s="168">
        <f t="shared" si="7"/>
        <v>0</v>
      </c>
      <c r="AE17" s="211">
        <v>66</v>
      </c>
      <c r="AF17" s="212">
        <v>3</v>
      </c>
      <c r="AG17" s="168">
        <f t="shared" si="8"/>
        <v>67.319999999999993</v>
      </c>
      <c r="AH17" s="211">
        <v>26</v>
      </c>
      <c r="AI17" s="212">
        <v>3</v>
      </c>
      <c r="AJ17" s="168">
        <f t="shared" si="9"/>
        <v>66.3</v>
      </c>
      <c r="AK17" s="211">
        <v>40</v>
      </c>
      <c r="AL17" s="212">
        <v>3</v>
      </c>
      <c r="AM17" s="168">
        <f t="shared" si="10"/>
        <v>68</v>
      </c>
      <c r="AN17" s="211">
        <v>83</v>
      </c>
      <c r="AO17" s="212">
        <v>3</v>
      </c>
      <c r="AP17" s="168">
        <f t="shared" si="11"/>
        <v>84.66</v>
      </c>
      <c r="AQ17" s="211">
        <v>75</v>
      </c>
      <c r="AR17" s="212">
        <v>3</v>
      </c>
      <c r="AS17" s="168">
        <f t="shared" si="12"/>
        <v>76.5</v>
      </c>
      <c r="AT17" s="211"/>
      <c r="AU17" s="212"/>
      <c r="AV17" s="168">
        <f t="shared" si="13"/>
        <v>0</v>
      </c>
      <c r="AW17" s="211"/>
      <c r="AX17" s="212"/>
      <c r="AY17" s="168">
        <f t="shared" si="14"/>
        <v>0</v>
      </c>
      <c r="AZ17" s="211"/>
      <c r="BA17" s="212"/>
      <c r="BB17" s="168">
        <f t="shared" si="15"/>
        <v>0</v>
      </c>
      <c r="BC17" s="211"/>
      <c r="BD17" s="212"/>
      <c r="BE17" s="168">
        <f t="shared" si="16"/>
        <v>0</v>
      </c>
      <c r="BF17" s="211"/>
      <c r="BG17" s="212"/>
      <c r="BH17" s="168">
        <f t="shared" si="17"/>
        <v>0</v>
      </c>
      <c r="BI17" s="211"/>
      <c r="BJ17" s="212"/>
      <c r="BK17" s="168">
        <f t="shared" si="18"/>
        <v>0</v>
      </c>
      <c r="BL17" s="213"/>
      <c r="BM17" s="214">
        <f t="shared" si="19"/>
        <v>850.54999999999984</v>
      </c>
      <c r="BN17" s="215">
        <f t="shared" si="20"/>
        <v>774</v>
      </c>
      <c r="BO17" s="335">
        <f t="shared" si="21"/>
        <v>12</v>
      </c>
      <c r="BP17" s="318">
        <f t="shared" si="22"/>
        <v>716.93</v>
      </c>
      <c r="BQ17" s="216">
        <f t="shared" si="23"/>
        <v>79.658888888888882</v>
      </c>
      <c r="BR17" s="217">
        <f t="shared" si="65"/>
        <v>65.175454545454542</v>
      </c>
      <c r="BS17" s="218"/>
      <c r="BT17" s="218"/>
      <c r="BU17" s="307">
        <f>LARGE(BZ17:CS17,1)+LARGE(BZ17:CS17,2)+LARGE(BZ17:CS17,3)+LARGE(BZ17:CS17,4)+LARGE(BZ17:CS17,5)+LARGE(BZ17:CS17,6)+LARGE(BZ17:CS17,7)+LARGE(BZ17:CS17,8)+LARGE(BZ17:CS17,9)+LARGE(BZ17:CS17,10)+LARGE(BZ17:CS17,11)+LARGE(BZ17:CS17,12)+LARGE(BZ17:CS17,13)+LARGE(BZ17:CS17,14)+LARGE(BZ17:CS17,15)</f>
        <v>850.55</v>
      </c>
      <c r="BV17" s="215">
        <v>15</v>
      </c>
      <c r="BW17" s="219"/>
      <c r="BX17" s="279">
        <f t="shared" si="24"/>
        <v>11</v>
      </c>
      <c r="BY17" s="280">
        <f t="shared" si="25"/>
        <v>850.54999999999984</v>
      </c>
      <c r="BZ17" s="281">
        <f t="shared" si="26"/>
        <v>77.52</v>
      </c>
      <c r="CA17" s="282">
        <f t="shared" si="27"/>
        <v>80.75</v>
      </c>
      <c r="CB17" s="282">
        <f t="shared" si="28"/>
        <v>86.4</v>
      </c>
      <c r="CC17" s="282">
        <f t="shared" si="29"/>
        <v>83.64</v>
      </c>
      <c r="CD17" s="282">
        <f t="shared" si="30"/>
        <v>0</v>
      </c>
      <c r="CE17" s="282">
        <f t="shared" si="31"/>
        <v>76.5</v>
      </c>
      <c r="CF17" s="282">
        <f t="shared" si="32"/>
        <v>82.96</v>
      </c>
      <c r="CG17" s="282">
        <f t="shared" si="33"/>
        <v>0</v>
      </c>
      <c r="CH17" s="282">
        <f t="shared" si="34"/>
        <v>67.319999999999993</v>
      </c>
      <c r="CI17" s="282">
        <f t="shared" si="35"/>
        <v>66.3</v>
      </c>
      <c r="CJ17" s="282">
        <f t="shared" si="36"/>
        <v>68</v>
      </c>
      <c r="CK17" s="282">
        <f t="shared" si="37"/>
        <v>84.66</v>
      </c>
      <c r="CL17" s="282">
        <f t="shared" si="38"/>
        <v>76.5</v>
      </c>
      <c r="CM17" s="282">
        <f t="shared" si="39"/>
        <v>0</v>
      </c>
      <c r="CN17" s="282">
        <f t="shared" si="40"/>
        <v>0</v>
      </c>
      <c r="CO17" s="282">
        <f t="shared" si="41"/>
        <v>0</v>
      </c>
      <c r="CP17" s="282">
        <f t="shared" si="42"/>
        <v>0</v>
      </c>
      <c r="CQ17" s="282">
        <f t="shared" si="43"/>
        <v>0</v>
      </c>
      <c r="CR17" s="282">
        <f t="shared" si="44"/>
        <v>0</v>
      </c>
      <c r="CS17" s="283"/>
      <c r="CT17" s="278"/>
      <c r="CU17" s="278"/>
      <c r="CV17" s="278"/>
      <c r="CW17" s="278"/>
      <c r="CX17" s="278"/>
      <c r="CY17" s="278"/>
      <c r="CZ17" s="278"/>
      <c r="DA17" s="278"/>
      <c r="DB17" s="278"/>
      <c r="DC17" s="285"/>
      <c r="DD17" s="285"/>
      <c r="DE17" s="285"/>
      <c r="DF17" s="285"/>
      <c r="DG17" s="285"/>
      <c r="DH17" s="285"/>
      <c r="DI17" s="285"/>
      <c r="DJ17" s="285"/>
      <c r="DK17" s="285"/>
      <c r="DL17" s="294" t="str">
        <f t="shared" si="45"/>
        <v>376</v>
      </c>
      <c r="DM17" s="294"/>
      <c r="DN17" s="294"/>
      <c r="DO17" s="294" t="str">
        <f t="shared" si="46"/>
        <v>357</v>
      </c>
      <c r="DP17" s="294"/>
      <c r="DQ17" s="294"/>
      <c r="DR17" s="294" t="str">
        <f t="shared" si="47"/>
        <v>372</v>
      </c>
      <c r="DS17" s="294"/>
      <c r="DT17" s="294"/>
      <c r="DU17" s="294" t="str">
        <f t="shared" si="48"/>
        <v>382</v>
      </c>
      <c r="DV17" s="294"/>
      <c r="DW17" s="294"/>
      <c r="DX17" s="294" t="str">
        <f t="shared" si="49"/>
        <v/>
      </c>
      <c r="DY17" s="294"/>
      <c r="DZ17" s="294"/>
      <c r="EA17" s="294" t="str">
        <f t="shared" si="50"/>
        <v>375</v>
      </c>
      <c r="EB17" s="294"/>
      <c r="EC17" s="294"/>
      <c r="ED17" s="294" t="str">
        <f t="shared" si="51"/>
        <v>3122</v>
      </c>
      <c r="EE17" s="294"/>
      <c r="EF17" s="294"/>
      <c r="EG17" s="294" t="str">
        <f t="shared" si="52"/>
        <v/>
      </c>
      <c r="EH17" s="294"/>
      <c r="EI17" s="294"/>
      <c r="EJ17" s="294" t="str">
        <f t="shared" si="53"/>
        <v>366</v>
      </c>
      <c r="EK17" s="294"/>
      <c r="EL17" s="294"/>
      <c r="EM17" s="294" t="str">
        <f t="shared" si="54"/>
        <v>326</v>
      </c>
      <c r="EN17" s="294"/>
      <c r="EO17" s="294"/>
      <c r="EP17" s="294" t="str">
        <f t="shared" si="55"/>
        <v>340</v>
      </c>
      <c r="EQ17" s="294"/>
      <c r="ER17" s="294"/>
      <c r="ES17" s="294" t="str">
        <f t="shared" si="56"/>
        <v>383</v>
      </c>
      <c r="ET17" s="294"/>
      <c r="EU17" s="294"/>
      <c r="EV17" s="294" t="str">
        <f t="shared" si="57"/>
        <v>375</v>
      </c>
      <c r="EW17" s="294"/>
      <c r="EX17" s="294"/>
      <c r="EY17" s="294" t="str">
        <f t="shared" si="58"/>
        <v/>
      </c>
      <c r="EZ17" s="294"/>
      <c r="FA17" s="294"/>
      <c r="FB17" s="294" t="str">
        <f t="shared" si="59"/>
        <v/>
      </c>
      <c r="FC17" s="294"/>
      <c r="FD17" s="294"/>
      <c r="FE17" s="294" t="str">
        <f t="shared" si="60"/>
        <v/>
      </c>
      <c r="FF17" s="294"/>
      <c r="FG17" s="294"/>
      <c r="FH17" s="294" t="str">
        <f t="shared" si="61"/>
        <v/>
      </c>
      <c r="FI17" s="294"/>
      <c r="FJ17" s="294"/>
      <c r="FK17" s="294" t="str">
        <f t="shared" si="62"/>
        <v/>
      </c>
      <c r="FL17" s="294"/>
      <c r="FM17" s="294"/>
      <c r="FN17" s="294" t="str">
        <f t="shared" si="63"/>
        <v/>
      </c>
      <c r="FO17" s="184"/>
      <c r="FP17" s="184"/>
      <c r="FQ17" s="285"/>
      <c r="FR17" s="285"/>
      <c r="FS17" s="285"/>
      <c r="FT17" s="285"/>
      <c r="FU17" s="285"/>
      <c r="FV17" s="285"/>
      <c r="FW17" s="285"/>
      <c r="FX17" s="285"/>
      <c r="FY17" s="174"/>
      <c r="FZ17" s="174"/>
    </row>
    <row r="18" spans="1:182" ht="20.100000000000001" customHeight="1">
      <c r="A18" s="210">
        <f t="shared" si="64"/>
        <v>13</v>
      </c>
      <c r="B18" s="331" t="s">
        <v>8</v>
      </c>
      <c r="C18" s="332"/>
      <c r="D18" s="333"/>
      <c r="E18" s="333"/>
      <c r="F18" s="334"/>
      <c r="G18" s="211"/>
      <c r="H18" s="212"/>
      <c r="I18" s="168">
        <f t="shared" si="0"/>
        <v>0</v>
      </c>
      <c r="J18" s="211">
        <v>57</v>
      </c>
      <c r="K18" s="212">
        <v>2</v>
      </c>
      <c r="L18" s="168">
        <f t="shared" si="1"/>
        <v>79.958333333333329</v>
      </c>
      <c r="M18" s="211">
        <v>61</v>
      </c>
      <c r="N18" s="212">
        <v>2</v>
      </c>
      <c r="O18" s="168">
        <f t="shared" si="2"/>
        <v>72.482352941176472</v>
      </c>
      <c r="P18" s="211">
        <v>78</v>
      </c>
      <c r="Q18" s="212">
        <v>2</v>
      </c>
      <c r="R18" s="168">
        <f t="shared" si="3"/>
        <v>78.78</v>
      </c>
      <c r="S18" s="211">
        <v>80</v>
      </c>
      <c r="T18" s="212">
        <v>2</v>
      </c>
      <c r="U18" s="168">
        <f t="shared" si="4"/>
        <v>80.8</v>
      </c>
      <c r="V18" s="211">
        <v>73</v>
      </c>
      <c r="W18" s="212">
        <v>2</v>
      </c>
      <c r="X18" s="168">
        <f t="shared" si="5"/>
        <v>73.73</v>
      </c>
      <c r="Y18" s="211"/>
      <c r="Z18" s="212"/>
      <c r="AA18" s="168">
        <f t="shared" si="6"/>
        <v>0</v>
      </c>
      <c r="AB18" s="211">
        <v>90</v>
      </c>
      <c r="AC18" s="212">
        <v>2</v>
      </c>
      <c r="AD18" s="168">
        <f t="shared" si="7"/>
        <v>90.9</v>
      </c>
      <c r="AE18" s="211"/>
      <c r="AF18" s="212"/>
      <c r="AG18" s="168">
        <f t="shared" si="8"/>
        <v>0</v>
      </c>
      <c r="AH18" s="211"/>
      <c r="AI18" s="212"/>
      <c r="AJ18" s="168">
        <f t="shared" si="9"/>
        <v>0</v>
      </c>
      <c r="AK18" s="211">
        <v>45</v>
      </c>
      <c r="AL18" s="212">
        <v>2</v>
      </c>
      <c r="AM18" s="168">
        <f t="shared" si="10"/>
        <v>75.75</v>
      </c>
      <c r="AN18" s="211">
        <v>80</v>
      </c>
      <c r="AO18" s="212">
        <v>2</v>
      </c>
      <c r="AP18" s="168">
        <f t="shared" si="11"/>
        <v>80.8</v>
      </c>
      <c r="AQ18" s="211">
        <v>63</v>
      </c>
      <c r="AR18" s="212">
        <v>2</v>
      </c>
      <c r="AS18" s="168">
        <f t="shared" si="12"/>
        <v>63.63</v>
      </c>
      <c r="AT18" s="211"/>
      <c r="AU18" s="212"/>
      <c r="AV18" s="168">
        <f t="shared" si="13"/>
        <v>0</v>
      </c>
      <c r="AW18" s="211"/>
      <c r="AX18" s="212"/>
      <c r="AY18" s="168">
        <f t="shared" si="14"/>
        <v>0</v>
      </c>
      <c r="AZ18" s="211"/>
      <c r="BA18" s="212"/>
      <c r="BB18" s="168">
        <f t="shared" si="15"/>
        <v>0</v>
      </c>
      <c r="BC18" s="211"/>
      <c r="BD18" s="212"/>
      <c r="BE18" s="168">
        <f t="shared" si="16"/>
        <v>0</v>
      </c>
      <c r="BF18" s="211"/>
      <c r="BG18" s="212"/>
      <c r="BH18" s="168">
        <f t="shared" si="17"/>
        <v>0</v>
      </c>
      <c r="BI18" s="211"/>
      <c r="BJ18" s="212"/>
      <c r="BK18" s="168">
        <f t="shared" si="18"/>
        <v>0</v>
      </c>
      <c r="BL18" s="213"/>
      <c r="BM18" s="214">
        <f t="shared" si="19"/>
        <v>696.83068627450973</v>
      </c>
      <c r="BN18" s="215">
        <f t="shared" si="20"/>
        <v>627</v>
      </c>
      <c r="BO18" s="335">
        <f t="shared" si="21"/>
        <v>13</v>
      </c>
      <c r="BP18" s="318">
        <f t="shared" si="22"/>
        <v>696.83068627450984</v>
      </c>
      <c r="BQ18" s="216">
        <f t="shared" si="23"/>
        <v>77.425631808278865</v>
      </c>
      <c r="BR18" s="217">
        <f t="shared" si="65"/>
        <v>77.425631808278865</v>
      </c>
      <c r="BS18" s="218"/>
      <c r="BT18" s="218"/>
      <c r="BU18" s="307">
        <f>LARGE(BZ18:CS18,1)+LARGE(BZ18:CS18,2)+LARGE(BZ18:CS18,3)+LARGE(BZ18:CS18,4)+LARGE(BZ18:CS18,5)+LARGE(BZ18:CS18,6)+LARGE(BZ18:CS18,7)+LARGE(BZ18:CS18,8)+LARGE(BZ18:CS18,9)+LARGE(BZ18:CS18,10)+LARGE(BZ18:CS18,11)+LARGE(BZ18:CS18,12)+LARGE(BZ18:CS18,13)+LARGE(BZ18:CS18,14)+LARGE(BZ18:CS18,15)+LARGE(BZ18:CS18,16)</f>
        <v>696.83068627450984</v>
      </c>
      <c r="BV18" s="215">
        <v>16</v>
      </c>
      <c r="BW18" s="219"/>
      <c r="BX18" s="279">
        <f t="shared" si="24"/>
        <v>9</v>
      </c>
      <c r="BY18" s="280">
        <f t="shared" si="25"/>
        <v>696.83068627450973</v>
      </c>
      <c r="BZ18" s="281">
        <f t="shared" si="26"/>
        <v>0</v>
      </c>
      <c r="CA18" s="282">
        <f t="shared" si="27"/>
        <v>79.958333333333329</v>
      </c>
      <c r="CB18" s="282">
        <f t="shared" si="28"/>
        <v>72.482352941176472</v>
      </c>
      <c r="CC18" s="282">
        <f t="shared" si="29"/>
        <v>78.78</v>
      </c>
      <c r="CD18" s="282">
        <f t="shared" si="30"/>
        <v>80.8</v>
      </c>
      <c r="CE18" s="282">
        <f t="shared" si="31"/>
        <v>73.73</v>
      </c>
      <c r="CF18" s="282">
        <f t="shared" si="32"/>
        <v>0</v>
      </c>
      <c r="CG18" s="282">
        <f t="shared" si="33"/>
        <v>90.9</v>
      </c>
      <c r="CH18" s="282">
        <f t="shared" si="34"/>
        <v>0</v>
      </c>
      <c r="CI18" s="282">
        <f t="shared" si="35"/>
        <v>0</v>
      </c>
      <c r="CJ18" s="282">
        <f t="shared" si="36"/>
        <v>75.75</v>
      </c>
      <c r="CK18" s="282">
        <f t="shared" si="37"/>
        <v>80.8</v>
      </c>
      <c r="CL18" s="282">
        <f t="shared" si="38"/>
        <v>63.63</v>
      </c>
      <c r="CM18" s="282">
        <f t="shared" si="39"/>
        <v>0</v>
      </c>
      <c r="CN18" s="282">
        <f t="shared" si="40"/>
        <v>0</v>
      </c>
      <c r="CO18" s="282">
        <f t="shared" si="41"/>
        <v>0</v>
      </c>
      <c r="CP18" s="282">
        <f t="shared" si="42"/>
        <v>0</v>
      </c>
      <c r="CQ18" s="282">
        <f t="shared" si="43"/>
        <v>0</v>
      </c>
      <c r="CR18" s="282">
        <f t="shared" si="44"/>
        <v>0</v>
      </c>
      <c r="CS18" s="283"/>
      <c r="CT18" s="278"/>
      <c r="CU18" s="278"/>
      <c r="CV18" s="278"/>
      <c r="CW18" s="278"/>
      <c r="CX18" s="278"/>
      <c r="CY18" s="278"/>
      <c r="CZ18" s="278"/>
      <c r="DA18" s="278"/>
      <c r="DB18" s="278"/>
      <c r="DC18" s="285"/>
      <c r="DD18" s="285"/>
      <c r="DE18" s="285"/>
      <c r="DF18" s="285"/>
      <c r="DG18" s="285"/>
      <c r="DH18" s="285"/>
      <c r="DI18" s="285"/>
      <c r="DJ18" s="285"/>
      <c r="DK18" s="285"/>
      <c r="DL18" s="294" t="str">
        <f t="shared" si="45"/>
        <v/>
      </c>
      <c r="DM18" s="294"/>
      <c r="DN18" s="294"/>
      <c r="DO18" s="294" t="str">
        <f t="shared" si="46"/>
        <v>257</v>
      </c>
      <c r="DP18" s="294"/>
      <c r="DQ18" s="294"/>
      <c r="DR18" s="294" t="str">
        <f t="shared" si="47"/>
        <v>261</v>
      </c>
      <c r="DS18" s="294"/>
      <c r="DT18" s="294"/>
      <c r="DU18" s="294" t="str">
        <f t="shared" si="48"/>
        <v>278</v>
      </c>
      <c r="DV18" s="294"/>
      <c r="DW18" s="294"/>
      <c r="DX18" s="294" t="str">
        <f t="shared" si="49"/>
        <v>280</v>
      </c>
      <c r="DY18" s="294"/>
      <c r="DZ18" s="294"/>
      <c r="EA18" s="294" t="str">
        <f t="shared" si="50"/>
        <v>273</v>
      </c>
      <c r="EB18" s="294"/>
      <c r="EC18" s="294"/>
      <c r="ED18" s="294" t="str">
        <f t="shared" si="51"/>
        <v/>
      </c>
      <c r="EE18" s="294"/>
      <c r="EF18" s="294"/>
      <c r="EG18" s="294" t="str">
        <f t="shared" si="52"/>
        <v>290</v>
      </c>
      <c r="EH18" s="294"/>
      <c r="EI18" s="294"/>
      <c r="EJ18" s="294" t="str">
        <f t="shared" si="53"/>
        <v/>
      </c>
      <c r="EK18" s="294"/>
      <c r="EL18" s="294"/>
      <c r="EM18" s="294" t="str">
        <f t="shared" si="54"/>
        <v/>
      </c>
      <c r="EN18" s="294"/>
      <c r="EO18" s="294"/>
      <c r="EP18" s="294" t="str">
        <f t="shared" si="55"/>
        <v>245</v>
      </c>
      <c r="EQ18" s="294"/>
      <c r="ER18" s="294"/>
      <c r="ES18" s="294" t="str">
        <f t="shared" si="56"/>
        <v>280</v>
      </c>
      <c r="ET18" s="294"/>
      <c r="EU18" s="294"/>
      <c r="EV18" s="294" t="str">
        <f t="shared" si="57"/>
        <v>263</v>
      </c>
      <c r="EW18" s="294"/>
      <c r="EX18" s="294"/>
      <c r="EY18" s="294" t="str">
        <f t="shared" si="58"/>
        <v/>
      </c>
      <c r="EZ18" s="294"/>
      <c r="FA18" s="294"/>
      <c r="FB18" s="294" t="str">
        <f t="shared" si="59"/>
        <v/>
      </c>
      <c r="FC18" s="294"/>
      <c r="FD18" s="294"/>
      <c r="FE18" s="294" t="str">
        <f t="shared" si="60"/>
        <v/>
      </c>
      <c r="FF18" s="294"/>
      <c r="FG18" s="294"/>
      <c r="FH18" s="294" t="str">
        <f t="shared" si="61"/>
        <v/>
      </c>
      <c r="FI18" s="294"/>
      <c r="FJ18" s="294"/>
      <c r="FK18" s="294" t="str">
        <f t="shared" si="62"/>
        <v/>
      </c>
      <c r="FL18" s="294"/>
      <c r="FM18" s="294"/>
      <c r="FN18" s="294" t="str">
        <f t="shared" si="63"/>
        <v/>
      </c>
      <c r="FO18" s="184"/>
      <c r="FP18" s="184"/>
      <c r="FQ18" s="285"/>
      <c r="FR18" s="285"/>
      <c r="FS18" s="285"/>
      <c r="FT18" s="285"/>
      <c r="FU18" s="285"/>
      <c r="FV18" s="285"/>
      <c r="FW18" s="285"/>
      <c r="FX18" s="285"/>
      <c r="FY18" s="174"/>
      <c r="FZ18" s="174"/>
    </row>
    <row r="19" spans="1:182" ht="20.100000000000001" customHeight="1">
      <c r="A19" s="210">
        <f t="shared" si="64"/>
        <v>14</v>
      </c>
      <c r="B19" s="314" t="s">
        <v>219</v>
      </c>
      <c r="C19" s="315"/>
      <c r="D19" s="316"/>
      <c r="E19" s="316"/>
      <c r="F19" s="317"/>
      <c r="G19" s="211">
        <v>80</v>
      </c>
      <c r="H19" s="212">
        <v>3</v>
      </c>
      <c r="I19" s="168">
        <f t="shared" si="0"/>
        <v>81.599999999999994</v>
      </c>
      <c r="J19" s="211">
        <v>57</v>
      </c>
      <c r="K19" s="212">
        <v>3</v>
      </c>
      <c r="L19" s="168">
        <f t="shared" si="1"/>
        <v>80.75</v>
      </c>
      <c r="M19" s="211">
        <v>70</v>
      </c>
      <c r="N19" s="212">
        <v>3</v>
      </c>
      <c r="O19" s="168">
        <f t="shared" si="2"/>
        <v>84</v>
      </c>
      <c r="P19" s="211"/>
      <c r="Q19" s="212"/>
      <c r="R19" s="168">
        <f t="shared" si="3"/>
        <v>0</v>
      </c>
      <c r="S19" s="211"/>
      <c r="T19" s="212"/>
      <c r="U19" s="168">
        <f t="shared" si="4"/>
        <v>0</v>
      </c>
      <c r="V19" s="211"/>
      <c r="W19" s="212"/>
      <c r="X19" s="168">
        <f t="shared" si="5"/>
        <v>0</v>
      </c>
      <c r="Y19" s="211"/>
      <c r="Z19" s="212"/>
      <c r="AA19" s="168">
        <f t="shared" si="6"/>
        <v>0</v>
      </c>
      <c r="AB19" s="211"/>
      <c r="AC19" s="212"/>
      <c r="AD19" s="168">
        <f t="shared" si="7"/>
        <v>0</v>
      </c>
      <c r="AE19" s="211"/>
      <c r="AF19" s="212"/>
      <c r="AG19" s="168">
        <f t="shared" si="8"/>
        <v>0</v>
      </c>
      <c r="AH19" s="211"/>
      <c r="AI19" s="212"/>
      <c r="AJ19" s="168">
        <f t="shared" si="9"/>
        <v>0</v>
      </c>
      <c r="AK19" s="211">
        <v>49</v>
      </c>
      <c r="AL19" s="212">
        <v>3</v>
      </c>
      <c r="AM19" s="168">
        <f t="shared" si="10"/>
        <v>83.3</v>
      </c>
      <c r="AN19" s="211">
        <v>63</v>
      </c>
      <c r="AO19" s="212">
        <v>3</v>
      </c>
      <c r="AP19" s="168">
        <f t="shared" si="11"/>
        <v>64.260000000000005</v>
      </c>
      <c r="AQ19" s="211">
        <v>86</v>
      </c>
      <c r="AR19" s="212">
        <v>3</v>
      </c>
      <c r="AS19" s="168">
        <f t="shared" si="12"/>
        <v>87.72</v>
      </c>
      <c r="AT19" s="211"/>
      <c r="AU19" s="212"/>
      <c r="AV19" s="168">
        <f t="shared" si="13"/>
        <v>0</v>
      </c>
      <c r="AW19" s="211"/>
      <c r="AX19" s="212"/>
      <c r="AY19" s="168">
        <f t="shared" si="14"/>
        <v>0</v>
      </c>
      <c r="AZ19" s="211"/>
      <c r="BA19" s="212"/>
      <c r="BB19" s="168">
        <f t="shared" si="15"/>
        <v>0</v>
      </c>
      <c r="BC19" s="211"/>
      <c r="BD19" s="212"/>
      <c r="BE19" s="168">
        <f t="shared" si="16"/>
        <v>0</v>
      </c>
      <c r="BF19" s="211"/>
      <c r="BG19" s="212"/>
      <c r="BH19" s="168">
        <f t="shared" si="17"/>
        <v>0</v>
      </c>
      <c r="BI19" s="211"/>
      <c r="BJ19" s="212"/>
      <c r="BK19" s="168">
        <f t="shared" si="18"/>
        <v>0</v>
      </c>
      <c r="BL19" s="213"/>
      <c r="BM19" s="214">
        <f t="shared" si="19"/>
        <v>481.63</v>
      </c>
      <c r="BN19" s="215">
        <f t="shared" si="20"/>
        <v>405</v>
      </c>
      <c r="BO19" s="312">
        <f t="shared" si="21"/>
        <v>14</v>
      </c>
      <c r="BP19" s="313">
        <f t="shared" si="22"/>
        <v>481.63</v>
      </c>
      <c r="BQ19" s="216">
        <f t="shared" si="23"/>
        <v>53.514444444444443</v>
      </c>
      <c r="BR19" s="217">
        <f t="shared" si="65"/>
        <v>80.271666666666661</v>
      </c>
      <c r="BS19" s="218"/>
      <c r="BT19" s="218"/>
      <c r="BU19" s="307">
        <f>LARGE(BZ19:CS19,1)+LARGE(BZ19:CS19,2)+LARGE(BZ19:CS19,3)+LARGE(BZ19:CS19,4)+LARGE(BZ19:CS19,5)+LARGE(BZ19:CS19,6)+LARGE(BZ19:CS19,7)+LARGE(BZ19:CS19,8)+LARGE(BZ19:CS19,9)+LARGE(BZ19:CS19,10)+LARGE(BZ19:CS19,11)+LARGE(BZ19:CS19,12)+LARGE(BZ19:CS19,13)+LARGE(BZ19:CS19,14)+LARGE(BZ19:CS19,15)+LARGE(BZ19:CS19,16)+LARGE(BZ19:CS19,17)</f>
        <v>481.63</v>
      </c>
      <c r="BV19" s="215">
        <v>17</v>
      </c>
      <c r="BW19" s="219"/>
      <c r="BX19" s="279">
        <f t="shared" si="24"/>
        <v>6</v>
      </c>
      <c r="BY19" s="280">
        <f t="shared" si="25"/>
        <v>481.63</v>
      </c>
      <c r="BZ19" s="281">
        <f t="shared" si="26"/>
        <v>81.599999999999994</v>
      </c>
      <c r="CA19" s="282">
        <f t="shared" si="27"/>
        <v>80.75</v>
      </c>
      <c r="CB19" s="282">
        <f t="shared" si="28"/>
        <v>84</v>
      </c>
      <c r="CC19" s="282">
        <f t="shared" si="29"/>
        <v>0</v>
      </c>
      <c r="CD19" s="282">
        <f t="shared" si="30"/>
        <v>0</v>
      </c>
      <c r="CE19" s="282">
        <f t="shared" si="31"/>
        <v>0</v>
      </c>
      <c r="CF19" s="282">
        <f t="shared" si="32"/>
        <v>0</v>
      </c>
      <c r="CG19" s="282">
        <f t="shared" si="33"/>
        <v>0</v>
      </c>
      <c r="CH19" s="282">
        <f t="shared" si="34"/>
        <v>0</v>
      </c>
      <c r="CI19" s="282">
        <f t="shared" si="35"/>
        <v>0</v>
      </c>
      <c r="CJ19" s="282">
        <f t="shared" si="36"/>
        <v>83.3</v>
      </c>
      <c r="CK19" s="282">
        <f t="shared" si="37"/>
        <v>64.260000000000005</v>
      </c>
      <c r="CL19" s="282">
        <f t="shared" si="38"/>
        <v>87.72</v>
      </c>
      <c r="CM19" s="282">
        <f t="shared" si="39"/>
        <v>0</v>
      </c>
      <c r="CN19" s="282">
        <f t="shared" si="40"/>
        <v>0</v>
      </c>
      <c r="CO19" s="282">
        <f t="shared" si="41"/>
        <v>0</v>
      </c>
      <c r="CP19" s="282">
        <f t="shared" si="42"/>
        <v>0</v>
      </c>
      <c r="CQ19" s="282">
        <f t="shared" si="43"/>
        <v>0</v>
      </c>
      <c r="CR19" s="282">
        <f t="shared" si="44"/>
        <v>0</v>
      </c>
      <c r="CS19" s="283"/>
      <c r="CT19" s="278"/>
      <c r="CU19" s="278"/>
      <c r="CV19" s="278"/>
      <c r="CW19" s="278"/>
      <c r="CX19" s="278"/>
      <c r="CY19" s="278"/>
      <c r="CZ19" s="278"/>
      <c r="DA19" s="278"/>
      <c r="DB19" s="278"/>
      <c r="DC19" s="285"/>
      <c r="DD19" s="285"/>
      <c r="DE19" s="285"/>
      <c r="DF19" s="285"/>
      <c r="DG19" s="285"/>
      <c r="DH19" s="285"/>
      <c r="DI19" s="285"/>
      <c r="DJ19" s="285"/>
      <c r="DK19" s="285"/>
      <c r="DL19" s="294" t="str">
        <f t="shared" si="45"/>
        <v>380</v>
      </c>
      <c r="DM19" s="294"/>
      <c r="DN19" s="294"/>
      <c r="DO19" s="294" t="str">
        <f t="shared" si="46"/>
        <v>357</v>
      </c>
      <c r="DP19" s="294"/>
      <c r="DQ19" s="294"/>
      <c r="DR19" s="294" t="str">
        <f t="shared" si="47"/>
        <v>370</v>
      </c>
      <c r="DS19" s="294"/>
      <c r="DT19" s="294"/>
      <c r="DU19" s="294" t="str">
        <f t="shared" si="48"/>
        <v/>
      </c>
      <c r="DV19" s="294"/>
      <c r="DW19" s="294"/>
      <c r="DX19" s="294" t="str">
        <f t="shared" si="49"/>
        <v/>
      </c>
      <c r="DY19" s="294"/>
      <c r="DZ19" s="294"/>
      <c r="EA19" s="294" t="str">
        <f t="shared" si="50"/>
        <v/>
      </c>
      <c r="EB19" s="294"/>
      <c r="EC19" s="294"/>
      <c r="ED19" s="294" t="str">
        <f t="shared" si="51"/>
        <v/>
      </c>
      <c r="EE19" s="294"/>
      <c r="EF19" s="294"/>
      <c r="EG19" s="294" t="str">
        <f t="shared" si="52"/>
        <v/>
      </c>
      <c r="EH19" s="294"/>
      <c r="EI19" s="294"/>
      <c r="EJ19" s="294" t="str">
        <f t="shared" si="53"/>
        <v/>
      </c>
      <c r="EK19" s="294"/>
      <c r="EL19" s="294"/>
      <c r="EM19" s="294" t="str">
        <f t="shared" si="54"/>
        <v/>
      </c>
      <c r="EN19" s="294"/>
      <c r="EO19" s="294"/>
      <c r="EP19" s="294" t="str">
        <f t="shared" si="55"/>
        <v>349</v>
      </c>
      <c r="EQ19" s="294"/>
      <c r="ER19" s="294"/>
      <c r="ES19" s="294" t="str">
        <f t="shared" si="56"/>
        <v>363</v>
      </c>
      <c r="ET19" s="294"/>
      <c r="EU19" s="294"/>
      <c r="EV19" s="294" t="str">
        <f t="shared" si="57"/>
        <v>386</v>
      </c>
      <c r="EW19" s="294"/>
      <c r="EX19" s="294"/>
      <c r="EY19" s="294" t="str">
        <f t="shared" si="58"/>
        <v/>
      </c>
      <c r="EZ19" s="294"/>
      <c r="FA19" s="294"/>
      <c r="FB19" s="294" t="str">
        <f t="shared" si="59"/>
        <v/>
      </c>
      <c r="FC19" s="294"/>
      <c r="FD19" s="294"/>
      <c r="FE19" s="294" t="str">
        <f t="shared" si="60"/>
        <v/>
      </c>
      <c r="FF19" s="294"/>
      <c r="FG19" s="294"/>
      <c r="FH19" s="294" t="str">
        <f t="shared" si="61"/>
        <v/>
      </c>
      <c r="FI19" s="294"/>
      <c r="FJ19" s="294"/>
      <c r="FK19" s="294" t="str">
        <f t="shared" si="62"/>
        <v/>
      </c>
      <c r="FL19" s="294"/>
      <c r="FM19" s="294"/>
      <c r="FN19" s="294" t="str">
        <f t="shared" si="63"/>
        <v/>
      </c>
      <c r="FO19" s="184"/>
      <c r="FP19" s="184"/>
      <c r="FQ19" s="285"/>
      <c r="FR19" s="285"/>
      <c r="FS19" s="285"/>
      <c r="FT19" s="285"/>
      <c r="FU19" s="285"/>
      <c r="FV19" s="285"/>
      <c r="FW19" s="285"/>
      <c r="FX19" s="285"/>
      <c r="FY19" s="174"/>
      <c r="FZ19" s="174"/>
    </row>
    <row r="20" spans="1:182" ht="20.100000000000001" customHeight="1">
      <c r="A20" s="210">
        <f t="shared" si="64"/>
        <v>15</v>
      </c>
      <c r="B20" s="314" t="s">
        <v>230</v>
      </c>
      <c r="C20" s="315"/>
      <c r="D20" s="316"/>
      <c r="E20" s="316"/>
      <c r="F20" s="317"/>
      <c r="G20" s="211">
        <v>91</v>
      </c>
      <c r="H20" s="212">
        <v>3</v>
      </c>
      <c r="I20" s="168">
        <f t="shared" si="0"/>
        <v>92.82</v>
      </c>
      <c r="J20" s="211">
        <v>58</v>
      </c>
      <c r="K20" s="212">
        <v>3</v>
      </c>
      <c r="L20" s="168">
        <f t="shared" si="1"/>
        <v>82.166666666666671</v>
      </c>
      <c r="M20" s="211"/>
      <c r="N20" s="212"/>
      <c r="O20" s="168">
        <f t="shared" si="2"/>
        <v>0</v>
      </c>
      <c r="P20" s="211"/>
      <c r="Q20" s="212"/>
      <c r="R20" s="168">
        <f t="shared" si="3"/>
        <v>0</v>
      </c>
      <c r="S20" s="211"/>
      <c r="T20" s="212"/>
      <c r="U20" s="168">
        <f t="shared" si="4"/>
        <v>0</v>
      </c>
      <c r="V20" s="211"/>
      <c r="W20" s="212"/>
      <c r="X20" s="168">
        <f t="shared" si="5"/>
        <v>0</v>
      </c>
      <c r="Y20" s="211">
        <v>121</v>
      </c>
      <c r="Z20" s="212">
        <v>3</v>
      </c>
      <c r="AA20" s="168">
        <f t="shared" si="6"/>
        <v>82.28</v>
      </c>
      <c r="AB20" s="211"/>
      <c r="AC20" s="212"/>
      <c r="AD20" s="168">
        <f t="shared" si="7"/>
        <v>0</v>
      </c>
      <c r="AE20" s="211"/>
      <c r="AF20" s="212"/>
      <c r="AG20" s="168">
        <f t="shared" si="8"/>
        <v>0</v>
      </c>
      <c r="AH20" s="211"/>
      <c r="AI20" s="212"/>
      <c r="AJ20" s="168">
        <f t="shared" si="9"/>
        <v>0</v>
      </c>
      <c r="AK20" s="211">
        <v>46</v>
      </c>
      <c r="AL20" s="212">
        <v>3</v>
      </c>
      <c r="AM20" s="168">
        <f t="shared" si="10"/>
        <v>78.2</v>
      </c>
      <c r="AN20" s="211"/>
      <c r="AO20" s="212"/>
      <c r="AP20" s="168">
        <f t="shared" si="11"/>
        <v>0</v>
      </c>
      <c r="AQ20" s="211">
        <v>75</v>
      </c>
      <c r="AR20" s="212">
        <v>3</v>
      </c>
      <c r="AS20" s="168">
        <f t="shared" si="12"/>
        <v>76.5</v>
      </c>
      <c r="AT20" s="211"/>
      <c r="AU20" s="212"/>
      <c r="AV20" s="168">
        <f t="shared" si="13"/>
        <v>0</v>
      </c>
      <c r="AW20" s="211"/>
      <c r="AX20" s="212"/>
      <c r="AY20" s="168">
        <f t="shared" si="14"/>
        <v>0</v>
      </c>
      <c r="AZ20" s="211"/>
      <c r="BA20" s="212"/>
      <c r="BB20" s="168">
        <f t="shared" si="15"/>
        <v>0</v>
      </c>
      <c r="BC20" s="211"/>
      <c r="BD20" s="212"/>
      <c r="BE20" s="168">
        <f t="shared" si="16"/>
        <v>0</v>
      </c>
      <c r="BF20" s="211"/>
      <c r="BG20" s="212"/>
      <c r="BH20" s="168">
        <f t="shared" si="17"/>
        <v>0</v>
      </c>
      <c r="BI20" s="211"/>
      <c r="BJ20" s="212"/>
      <c r="BK20" s="168">
        <f t="shared" si="18"/>
        <v>0</v>
      </c>
      <c r="BL20" s="213"/>
      <c r="BM20" s="214">
        <f t="shared" si="19"/>
        <v>411.96666666666664</v>
      </c>
      <c r="BN20" s="215">
        <f t="shared" si="20"/>
        <v>391</v>
      </c>
      <c r="BO20" s="312">
        <f t="shared" si="21"/>
        <v>15</v>
      </c>
      <c r="BP20" s="313">
        <f t="shared" si="22"/>
        <v>411.96666666666664</v>
      </c>
      <c r="BQ20" s="216">
        <f t="shared" si="23"/>
        <v>45.774074074074072</v>
      </c>
      <c r="BR20" s="217">
        <f t="shared" si="65"/>
        <v>82.393333333333331</v>
      </c>
      <c r="BS20" s="218"/>
      <c r="BT20" s="218"/>
      <c r="BU20" s="307">
        <f>LARGE(BZ20:CS20,1)+LARGE(BZ20:CS20,2)+LARGE(BZ20:CS20,3)+LARGE(BZ20:CS20,4)+LARGE(BZ20:CS20,5)+LARGE(BZ20:CS20,6)+LARGE(BZ20:CS20,7)+LARGE(BZ20:CS20,8)+LARGE(BZ20:CS20,9)+LARGE(BZ20:CS20,10)+LARGE(BZ20:CS20,11)+LARGE(BZ20:CS20,12)+LARGE(BZ20:CS20,13)+LARGE(BZ20:CS20,14)+LARGE(BZ20:CS20,15)+LARGE(BZ20:CS20,16)+LARGE(BZ20:CS20,17)+LARGE(BZ20:CS20,18)</f>
        <v>411.96666666666664</v>
      </c>
      <c r="BV20" s="215">
        <v>18</v>
      </c>
      <c r="BW20" s="219"/>
      <c r="BX20" s="279">
        <f t="shared" si="24"/>
        <v>5</v>
      </c>
      <c r="BY20" s="280">
        <f t="shared" si="25"/>
        <v>411.96666666666664</v>
      </c>
      <c r="BZ20" s="281">
        <f t="shared" si="26"/>
        <v>92.82</v>
      </c>
      <c r="CA20" s="282">
        <f t="shared" si="27"/>
        <v>82.166666666666671</v>
      </c>
      <c r="CB20" s="282">
        <f t="shared" si="28"/>
        <v>0</v>
      </c>
      <c r="CC20" s="282">
        <f t="shared" si="29"/>
        <v>0</v>
      </c>
      <c r="CD20" s="282">
        <f t="shared" si="30"/>
        <v>0</v>
      </c>
      <c r="CE20" s="282">
        <f t="shared" si="31"/>
        <v>0</v>
      </c>
      <c r="CF20" s="282">
        <f t="shared" si="32"/>
        <v>82.28</v>
      </c>
      <c r="CG20" s="282">
        <f t="shared" si="33"/>
        <v>0</v>
      </c>
      <c r="CH20" s="282">
        <f t="shared" si="34"/>
        <v>0</v>
      </c>
      <c r="CI20" s="282">
        <f t="shared" si="35"/>
        <v>0</v>
      </c>
      <c r="CJ20" s="282">
        <f t="shared" si="36"/>
        <v>78.2</v>
      </c>
      <c r="CK20" s="282">
        <f t="shared" si="37"/>
        <v>0</v>
      </c>
      <c r="CL20" s="282">
        <f t="shared" si="38"/>
        <v>76.5</v>
      </c>
      <c r="CM20" s="282">
        <f t="shared" si="39"/>
        <v>0</v>
      </c>
      <c r="CN20" s="282">
        <f t="shared" si="40"/>
        <v>0</v>
      </c>
      <c r="CO20" s="282">
        <f t="shared" si="41"/>
        <v>0</v>
      </c>
      <c r="CP20" s="282">
        <f t="shared" si="42"/>
        <v>0</v>
      </c>
      <c r="CQ20" s="282">
        <f t="shared" si="43"/>
        <v>0</v>
      </c>
      <c r="CR20" s="282">
        <f t="shared" si="44"/>
        <v>0</v>
      </c>
      <c r="CS20" s="283"/>
      <c r="CT20" s="278"/>
      <c r="CU20" s="278"/>
      <c r="CV20" s="278"/>
      <c r="CW20" s="278"/>
      <c r="CX20" s="278"/>
      <c r="CY20" s="278"/>
      <c r="CZ20" s="278"/>
      <c r="DA20" s="278"/>
      <c r="DB20" s="278"/>
      <c r="DC20" s="285"/>
      <c r="DD20" s="285"/>
      <c r="DE20" s="285"/>
      <c r="DF20" s="285"/>
      <c r="DG20" s="285"/>
      <c r="DH20" s="285"/>
      <c r="DI20" s="285"/>
      <c r="DJ20" s="285"/>
      <c r="DK20" s="285"/>
      <c r="DL20" s="294" t="str">
        <f t="shared" si="45"/>
        <v>391</v>
      </c>
      <c r="DM20" s="294"/>
      <c r="DN20" s="294"/>
      <c r="DO20" s="294" t="str">
        <f t="shared" si="46"/>
        <v>358</v>
      </c>
      <c r="DP20" s="294"/>
      <c r="DQ20" s="294"/>
      <c r="DR20" s="294" t="str">
        <f t="shared" si="47"/>
        <v/>
      </c>
      <c r="DS20" s="294"/>
      <c r="DT20" s="294"/>
      <c r="DU20" s="294" t="str">
        <f t="shared" si="48"/>
        <v/>
      </c>
      <c r="DV20" s="294"/>
      <c r="DW20" s="294"/>
      <c r="DX20" s="294" t="str">
        <f t="shared" si="49"/>
        <v/>
      </c>
      <c r="DY20" s="294"/>
      <c r="DZ20" s="294"/>
      <c r="EA20" s="294" t="str">
        <f t="shared" si="50"/>
        <v/>
      </c>
      <c r="EB20" s="294"/>
      <c r="EC20" s="294"/>
      <c r="ED20" s="294" t="str">
        <f t="shared" si="51"/>
        <v>3121</v>
      </c>
      <c r="EE20" s="294"/>
      <c r="EF20" s="294"/>
      <c r="EG20" s="294" t="str">
        <f t="shared" si="52"/>
        <v/>
      </c>
      <c r="EH20" s="294"/>
      <c r="EI20" s="294"/>
      <c r="EJ20" s="294" t="str">
        <f t="shared" si="53"/>
        <v/>
      </c>
      <c r="EK20" s="294"/>
      <c r="EL20" s="294"/>
      <c r="EM20" s="294" t="str">
        <f t="shared" si="54"/>
        <v/>
      </c>
      <c r="EN20" s="294"/>
      <c r="EO20" s="294"/>
      <c r="EP20" s="294" t="str">
        <f t="shared" si="55"/>
        <v>346</v>
      </c>
      <c r="EQ20" s="294"/>
      <c r="ER20" s="294"/>
      <c r="ES20" s="294" t="str">
        <f t="shared" si="56"/>
        <v/>
      </c>
      <c r="ET20" s="294"/>
      <c r="EU20" s="294"/>
      <c r="EV20" s="294" t="str">
        <f t="shared" si="57"/>
        <v>375</v>
      </c>
      <c r="EW20" s="294"/>
      <c r="EX20" s="294"/>
      <c r="EY20" s="294" t="str">
        <f t="shared" si="58"/>
        <v/>
      </c>
      <c r="EZ20" s="294"/>
      <c r="FA20" s="294"/>
      <c r="FB20" s="294" t="str">
        <f t="shared" si="59"/>
        <v/>
      </c>
      <c r="FC20" s="294"/>
      <c r="FD20" s="294"/>
      <c r="FE20" s="294" t="str">
        <f t="shared" si="60"/>
        <v/>
      </c>
      <c r="FF20" s="294"/>
      <c r="FG20" s="294"/>
      <c r="FH20" s="294" t="str">
        <f t="shared" si="61"/>
        <v/>
      </c>
      <c r="FI20" s="294"/>
      <c r="FJ20" s="294"/>
      <c r="FK20" s="294" t="str">
        <f t="shared" si="62"/>
        <v/>
      </c>
      <c r="FL20" s="294"/>
      <c r="FM20" s="294"/>
      <c r="FN20" s="294" t="str">
        <f t="shared" si="63"/>
        <v/>
      </c>
      <c r="FO20" s="184"/>
      <c r="FP20" s="184"/>
      <c r="FQ20" s="285"/>
      <c r="FR20" s="285"/>
      <c r="FS20" s="285"/>
      <c r="FT20" s="285"/>
      <c r="FU20" s="285"/>
      <c r="FV20" s="285"/>
      <c r="FW20" s="285"/>
      <c r="FX20" s="285"/>
      <c r="FY20" s="174"/>
      <c r="FZ20" s="174"/>
    </row>
    <row r="21" spans="1:182" ht="20.100000000000001" customHeight="1">
      <c r="A21" s="210">
        <f t="shared" si="64"/>
        <v>16</v>
      </c>
      <c r="B21" s="314" t="s">
        <v>216</v>
      </c>
      <c r="C21" s="315"/>
      <c r="D21" s="316"/>
      <c r="E21" s="316"/>
      <c r="F21" s="317"/>
      <c r="G21" s="211"/>
      <c r="H21" s="212"/>
      <c r="I21" s="168">
        <f t="shared" si="0"/>
        <v>0</v>
      </c>
      <c r="J21" s="211">
        <v>55</v>
      </c>
      <c r="K21" s="212">
        <v>3</v>
      </c>
      <c r="L21" s="168">
        <f t="shared" si="1"/>
        <v>77.916666666666671</v>
      </c>
      <c r="M21" s="211">
        <v>70</v>
      </c>
      <c r="N21" s="212">
        <v>3</v>
      </c>
      <c r="O21" s="168">
        <f t="shared" si="2"/>
        <v>84</v>
      </c>
      <c r="P21" s="211"/>
      <c r="Q21" s="212"/>
      <c r="R21" s="168">
        <f t="shared" si="3"/>
        <v>0</v>
      </c>
      <c r="S21" s="211"/>
      <c r="T21" s="212"/>
      <c r="U21" s="168">
        <f t="shared" si="4"/>
        <v>0</v>
      </c>
      <c r="V21" s="211"/>
      <c r="W21" s="212"/>
      <c r="X21" s="168">
        <f t="shared" si="5"/>
        <v>0</v>
      </c>
      <c r="Y21" s="211">
        <v>120</v>
      </c>
      <c r="Z21" s="212">
        <v>3</v>
      </c>
      <c r="AA21" s="168">
        <f t="shared" si="6"/>
        <v>81.599999999999994</v>
      </c>
      <c r="AB21" s="211"/>
      <c r="AC21" s="212"/>
      <c r="AD21" s="168">
        <f t="shared" si="7"/>
        <v>0</v>
      </c>
      <c r="AE21" s="211"/>
      <c r="AF21" s="212"/>
      <c r="AG21" s="168">
        <f t="shared" si="8"/>
        <v>0</v>
      </c>
      <c r="AH21" s="211"/>
      <c r="AI21" s="212"/>
      <c r="AJ21" s="168">
        <f t="shared" si="9"/>
        <v>0</v>
      </c>
      <c r="AK21" s="211"/>
      <c r="AL21" s="212"/>
      <c r="AM21" s="168">
        <f t="shared" si="10"/>
        <v>0</v>
      </c>
      <c r="AN21" s="211"/>
      <c r="AO21" s="212"/>
      <c r="AP21" s="168">
        <f t="shared" si="11"/>
        <v>0</v>
      </c>
      <c r="AQ21" s="211">
        <v>83</v>
      </c>
      <c r="AR21" s="212">
        <v>3</v>
      </c>
      <c r="AS21" s="168">
        <f t="shared" si="12"/>
        <v>84.66</v>
      </c>
      <c r="AT21" s="211">
        <v>70</v>
      </c>
      <c r="AU21" s="212">
        <v>3</v>
      </c>
      <c r="AV21" s="168">
        <f t="shared" si="13"/>
        <v>71.400000000000006</v>
      </c>
      <c r="AW21" s="211"/>
      <c r="AX21" s="212"/>
      <c r="AY21" s="168">
        <f t="shared" si="14"/>
        <v>0</v>
      </c>
      <c r="AZ21" s="211"/>
      <c r="BA21" s="212"/>
      <c r="BB21" s="168">
        <f t="shared" si="15"/>
        <v>0</v>
      </c>
      <c r="BC21" s="211"/>
      <c r="BD21" s="212"/>
      <c r="BE21" s="168">
        <f t="shared" si="16"/>
        <v>0</v>
      </c>
      <c r="BF21" s="211"/>
      <c r="BG21" s="212"/>
      <c r="BH21" s="168">
        <f t="shared" si="17"/>
        <v>0</v>
      </c>
      <c r="BI21" s="211"/>
      <c r="BJ21" s="212"/>
      <c r="BK21" s="168">
        <f t="shared" si="18"/>
        <v>0</v>
      </c>
      <c r="BL21" s="213"/>
      <c r="BM21" s="214">
        <f t="shared" si="19"/>
        <v>399.57666666666671</v>
      </c>
      <c r="BN21" s="215">
        <f t="shared" si="20"/>
        <v>398</v>
      </c>
      <c r="BO21" s="312">
        <f t="shared" si="21"/>
        <v>16</v>
      </c>
      <c r="BP21" s="313">
        <f t="shared" si="22"/>
        <v>399.57666666666671</v>
      </c>
      <c r="BQ21" s="216">
        <f t="shared" si="23"/>
        <v>44.397407407407414</v>
      </c>
      <c r="BR21" s="217">
        <f t="shared" si="65"/>
        <v>79.915333333333336</v>
      </c>
      <c r="BS21" s="218"/>
      <c r="BT21" s="218"/>
      <c r="BU21" s="307">
        <f>LARGE(BZ21:CS21,1)+LARGE(BZ21:CS21,2)+LARGE(BZ21:CS21,3)+LARGE(BZ21:CS21,4)+LARGE(BZ21:CS21,5)+LARGE(BZ21:CS21,6)+LARGE(BZ21:CS21,7)+LARGE(BZ21:CS21,8)+LARGE(BZ21:CS21,9)+LARGE(BZ21:CS21,10)+LARGE(BZ21:CS21,11)+LARGE(BZ21:CS21,12)+LARGE(BZ21:CS21,13)+LARGE(BZ21:CS21,14)+LARGE(BZ21:CS21,15)+LARGE(BZ21:CS21,16)+LARGE(BZ21:CS21,17)+LARGE(BZ21:CS21,18)+LARGE(BZ21:CS21,19)</f>
        <v>399.57666666666671</v>
      </c>
      <c r="BV21" s="215">
        <v>19</v>
      </c>
      <c r="BW21" s="219"/>
      <c r="BX21" s="279">
        <f t="shared" si="24"/>
        <v>5</v>
      </c>
      <c r="BY21" s="280">
        <f t="shared" si="25"/>
        <v>399.57666666666671</v>
      </c>
      <c r="BZ21" s="281">
        <f t="shared" si="26"/>
        <v>0</v>
      </c>
      <c r="CA21" s="282">
        <f t="shared" si="27"/>
        <v>77.916666666666671</v>
      </c>
      <c r="CB21" s="282">
        <f t="shared" si="28"/>
        <v>84</v>
      </c>
      <c r="CC21" s="282">
        <f t="shared" si="29"/>
        <v>0</v>
      </c>
      <c r="CD21" s="282">
        <f t="shared" si="30"/>
        <v>0</v>
      </c>
      <c r="CE21" s="282">
        <f t="shared" si="31"/>
        <v>0</v>
      </c>
      <c r="CF21" s="282">
        <f t="shared" si="32"/>
        <v>81.599999999999994</v>
      </c>
      <c r="CG21" s="282">
        <f t="shared" si="33"/>
        <v>0</v>
      </c>
      <c r="CH21" s="282">
        <f t="shared" si="34"/>
        <v>0</v>
      </c>
      <c r="CI21" s="282">
        <f t="shared" si="35"/>
        <v>0</v>
      </c>
      <c r="CJ21" s="282">
        <f t="shared" si="36"/>
        <v>0</v>
      </c>
      <c r="CK21" s="282">
        <f t="shared" si="37"/>
        <v>0</v>
      </c>
      <c r="CL21" s="282">
        <f t="shared" si="38"/>
        <v>84.66</v>
      </c>
      <c r="CM21" s="282">
        <f t="shared" si="39"/>
        <v>71.400000000000006</v>
      </c>
      <c r="CN21" s="282">
        <f t="shared" si="40"/>
        <v>0</v>
      </c>
      <c r="CO21" s="282">
        <f t="shared" si="41"/>
        <v>0</v>
      </c>
      <c r="CP21" s="282">
        <f t="shared" si="42"/>
        <v>0</v>
      </c>
      <c r="CQ21" s="282">
        <f t="shared" si="43"/>
        <v>0</v>
      </c>
      <c r="CR21" s="282">
        <f t="shared" si="44"/>
        <v>0</v>
      </c>
      <c r="CS21" s="283"/>
      <c r="CT21" s="278"/>
      <c r="CU21" s="278"/>
      <c r="CV21" s="278"/>
      <c r="CW21" s="278"/>
      <c r="CX21" s="278"/>
      <c r="CY21" s="278"/>
      <c r="CZ21" s="278"/>
      <c r="DA21" s="278"/>
      <c r="DB21" s="278"/>
      <c r="DC21" s="285"/>
      <c r="DD21" s="285"/>
      <c r="DE21" s="285"/>
      <c r="DF21" s="285"/>
      <c r="DG21" s="285"/>
      <c r="DH21" s="285"/>
      <c r="DI21" s="285"/>
      <c r="DJ21" s="285"/>
      <c r="DK21" s="285"/>
      <c r="DL21" s="294" t="str">
        <f t="shared" si="45"/>
        <v/>
      </c>
      <c r="DM21" s="294"/>
      <c r="DN21" s="294"/>
      <c r="DO21" s="294" t="str">
        <f t="shared" si="46"/>
        <v>355</v>
      </c>
      <c r="DP21" s="294"/>
      <c r="DQ21" s="294"/>
      <c r="DR21" s="294" t="str">
        <f t="shared" si="47"/>
        <v>370</v>
      </c>
      <c r="DS21" s="294"/>
      <c r="DT21" s="294"/>
      <c r="DU21" s="294" t="str">
        <f t="shared" si="48"/>
        <v/>
      </c>
      <c r="DV21" s="294"/>
      <c r="DW21" s="294"/>
      <c r="DX21" s="294" t="str">
        <f t="shared" si="49"/>
        <v/>
      </c>
      <c r="DY21" s="294"/>
      <c r="DZ21" s="294"/>
      <c r="EA21" s="294" t="str">
        <f t="shared" si="50"/>
        <v/>
      </c>
      <c r="EB21" s="294"/>
      <c r="EC21" s="294"/>
      <c r="ED21" s="294" t="str">
        <f t="shared" si="51"/>
        <v>3120</v>
      </c>
      <c r="EE21" s="294"/>
      <c r="EF21" s="294"/>
      <c r="EG21" s="294" t="str">
        <f t="shared" si="52"/>
        <v/>
      </c>
      <c r="EH21" s="294"/>
      <c r="EI21" s="294"/>
      <c r="EJ21" s="294" t="str">
        <f t="shared" si="53"/>
        <v/>
      </c>
      <c r="EK21" s="294"/>
      <c r="EL21" s="294"/>
      <c r="EM21" s="294" t="str">
        <f t="shared" si="54"/>
        <v/>
      </c>
      <c r="EN21" s="294"/>
      <c r="EO21" s="294"/>
      <c r="EP21" s="294" t="str">
        <f t="shared" si="55"/>
        <v/>
      </c>
      <c r="EQ21" s="294"/>
      <c r="ER21" s="294"/>
      <c r="ES21" s="294" t="str">
        <f t="shared" si="56"/>
        <v/>
      </c>
      <c r="ET21" s="294"/>
      <c r="EU21" s="294"/>
      <c r="EV21" s="294" t="str">
        <f t="shared" si="57"/>
        <v>383</v>
      </c>
      <c r="EW21" s="294"/>
      <c r="EX21" s="294"/>
      <c r="EY21" s="294" t="str">
        <f t="shared" si="58"/>
        <v>370</v>
      </c>
      <c r="EZ21" s="294"/>
      <c r="FA21" s="294"/>
      <c r="FB21" s="294" t="str">
        <f t="shared" si="59"/>
        <v/>
      </c>
      <c r="FC21" s="294"/>
      <c r="FD21" s="294"/>
      <c r="FE21" s="294" t="str">
        <f t="shared" si="60"/>
        <v/>
      </c>
      <c r="FF21" s="294"/>
      <c r="FG21" s="294"/>
      <c r="FH21" s="294" t="str">
        <f t="shared" si="61"/>
        <v/>
      </c>
      <c r="FI21" s="294"/>
      <c r="FJ21" s="294"/>
      <c r="FK21" s="294" t="str">
        <f t="shared" si="62"/>
        <v/>
      </c>
      <c r="FL21" s="294"/>
      <c r="FM21" s="294"/>
      <c r="FN21" s="294" t="str">
        <f t="shared" si="63"/>
        <v/>
      </c>
      <c r="FO21" s="184"/>
      <c r="FP21" s="184"/>
      <c r="FQ21" s="285"/>
      <c r="FR21" s="285"/>
      <c r="FS21" s="285"/>
      <c r="FT21" s="285"/>
      <c r="FU21" s="285"/>
      <c r="FV21" s="285"/>
      <c r="FW21" s="285"/>
      <c r="FX21" s="285"/>
      <c r="FY21" s="174"/>
      <c r="FZ21" s="174"/>
    </row>
    <row r="22" spans="1:182" ht="20.100000000000001" customHeight="1">
      <c r="A22" s="210">
        <f t="shared" si="64"/>
        <v>17</v>
      </c>
      <c r="B22" s="314" t="s">
        <v>27</v>
      </c>
      <c r="C22" s="315"/>
      <c r="D22" s="316"/>
      <c r="E22" s="316"/>
      <c r="F22" s="317"/>
      <c r="G22" s="211"/>
      <c r="H22" s="212"/>
      <c r="I22" s="168">
        <f t="shared" si="0"/>
        <v>0</v>
      </c>
      <c r="J22" s="211">
        <v>55</v>
      </c>
      <c r="K22" s="212">
        <v>3</v>
      </c>
      <c r="L22" s="168">
        <f t="shared" si="1"/>
        <v>77.916666666666671</v>
      </c>
      <c r="M22" s="211"/>
      <c r="N22" s="212"/>
      <c r="O22" s="168">
        <f t="shared" si="2"/>
        <v>0</v>
      </c>
      <c r="P22" s="211">
        <v>79</v>
      </c>
      <c r="Q22" s="212">
        <v>3</v>
      </c>
      <c r="R22" s="168">
        <f t="shared" si="3"/>
        <v>80.58</v>
      </c>
      <c r="S22" s="211"/>
      <c r="T22" s="212"/>
      <c r="U22" s="168">
        <f t="shared" si="4"/>
        <v>0</v>
      </c>
      <c r="V22" s="211"/>
      <c r="W22" s="212"/>
      <c r="X22" s="168">
        <f t="shared" si="5"/>
        <v>0</v>
      </c>
      <c r="Y22" s="211"/>
      <c r="Z22" s="212"/>
      <c r="AA22" s="168">
        <f t="shared" si="6"/>
        <v>0</v>
      </c>
      <c r="AB22" s="211"/>
      <c r="AC22" s="212"/>
      <c r="AD22" s="168">
        <f t="shared" si="7"/>
        <v>0</v>
      </c>
      <c r="AE22" s="211"/>
      <c r="AF22" s="212"/>
      <c r="AG22" s="168">
        <f t="shared" si="8"/>
        <v>0</v>
      </c>
      <c r="AH22" s="211"/>
      <c r="AI22" s="212"/>
      <c r="AJ22" s="168">
        <f t="shared" si="9"/>
        <v>0</v>
      </c>
      <c r="AK22" s="211"/>
      <c r="AL22" s="212"/>
      <c r="AM22" s="168">
        <f t="shared" si="10"/>
        <v>0</v>
      </c>
      <c r="AN22" s="211">
        <v>74</v>
      </c>
      <c r="AO22" s="212">
        <v>3</v>
      </c>
      <c r="AP22" s="168">
        <f t="shared" si="11"/>
        <v>75.48</v>
      </c>
      <c r="AQ22" s="211"/>
      <c r="AR22" s="212"/>
      <c r="AS22" s="168">
        <f t="shared" si="12"/>
        <v>0</v>
      </c>
      <c r="AT22" s="211"/>
      <c r="AU22" s="212"/>
      <c r="AV22" s="168">
        <f t="shared" si="13"/>
        <v>0</v>
      </c>
      <c r="AW22" s="211"/>
      <c r="AX22" s="212"/>
      <c r="AY22" s="168">
        <f t="shared" si="14"/>
        <v>0</v>
      </c>
      <c r="AZ22" s="211"/>
      <c r="BA22" s="212"/>
      <c r="BB22" s="168">
        <f t="shared" si="15"/>
        <v>0</v>
      </c>
      <c r="BC22" s="211"/>
      <c r="BD22" s="212"/>
      <c r="BE22" s="168">
        <f t="shared" si="16"/>
        <v>0</v>
      </c>
      <c r="BF22" s="211"/>
      <c r="BG22" s="212"/>
      <c r="BH22" s="168">
        <f t="shared" si="17"/>
        <v>0</v>
      </c>
      <c r="BI22" s="211"/>
      <c r="BJ22" s="212"/>
      <c r="BK22" s="168">
        <f t="shared" si="18"/>
        <v>0</v>
      </c>
      <c r="BL22" s="213"/>
      <c r="BM22" s="214">
        <f t="shared" si="19"/>
        <v>233.97666666666669</v>
      </c>
      <c r="BN22" s="215">
        <f t="shared" si="20"/>
        <v>208</v>
      </c>
      <c r="BO22" s="312">
        <f t="shared" si="21"/>
        <v>17</v>
      </c>
      <c r="BP22" s="313">
        <f t="shared" si="22"/>
        <v>233.97666666666669</v>
      </c>
      <c r="BQ22" s="216">
        <f t="shared" si="23"/>
        <v>25.997407407407408</v>
      </c>
      <c r="BR22" s="217">
        <f t="shared" si="65"/>
        <v>77.992222222222225</v>
      </c>
      <c r="BS22" s="218"/>
      <c r="BT22" s="218"/>
      <c r="BU22" s="307" t="e">
        <f>LARGE(BZ22:CS22,1)+LARGE(BZ22:CS22,2)+LARGE(BZ22:CS22,3)+LARGE(BZ22:CS22,4)+LARGE(BZ22:CS22,5)+LARGE(BZ22:CS22,6)+LARGE(BZ22:CS22,7)+LARGE(BZ22:CS22,8)+LARGE(BZ22:CS22,9)+LARGE(BZ22:CS22,10)+LARGE(BZ22:CS22,11)+LARGE(BZ22:CS22,12)+LARGE(BZ22:CS22,13)+LARGE(BZ22:CS22,14)+LARGE(BZ22:CS22,15)+LARGE(BZ22:CS22,16)+LARGE(BZ22:CS22,17)+LARGE(BZ22:CS22,18)+LARGE(BZ22:CS22,19)+LARGE(BZ22:CS22,20)</f>
        <v>#NUM!</v>
      </c>
      <c r="BV22" s="284">
        <v>20</v>
      </c>
      <c r="BW22" s="219"/>
      <c r="BX22" s="279">
        <f t="shared" si="24"/>
        <v>3</v>
      </c>
      <c r="BY22" s="280">
        <f t="shared" si="25"/>
        <v>233.97666666666669</v>
      </c>
      <c r="BZ22" s="281">
        <f t="shared" si="26"/>
        <v>0</v>
      </c>
      <c r="CA22" s="282">
        <f t="shared" si="27"/>
        <v>77.916666666666671</v>
      </c>
      <c r="CB22" s="282">
        <f t="shared" si="28"/>
        <v>0</v>
      </c>
      <c r="CC22" s="282">
        <f t="shared" si="29"/>
        <v>80.58</v>
      </c>
      <c r="CD22" s="282">
        <f t="shared" si="30"/>
        <v>0</v>
      </c>
      <c r="CE22" s="282">
        <f t="shared" si="31"/>
        <v>0</v>
      </c>
      <c r="CF22" s="282">
        <f t="shared" si="32"/>
        <v>0</v>
      </c>
      <c r="CG22" s="282">
        <f t="shared" si="33"/>
        <v>0</v>
      </c>
      <c r="CH22" s="282">
        <f t="shared" si="34"/>
        <v>0</v>
      </c>
      <c r="CI22" s="282">
        <f t="shared" si="35"/>
        <v>0</v>
      </c>
      <c r="CJ22" s="282">
        <f t="shared" si="36"/>
        <v>0</v>
      </c>
      <c r="CK22" s="282">
        <f t="shared" si="37"/>
        <v>75.48</v>
      </c>
      <c r="CL22" s="282">
        <f t="shared" si="38"/>
        <v>0</v>
      </c>
      <c r="CM22" s="282">
        <f t="shared" si="39"/>
        <v>0</v>
      </c>
      <c r="CN22" s="282">
        <f t="shared" si="40"/>
        <v>0</v>
      </c>
      <c r="CO22" s="282">
        <f t="shared" si="41"/>
        <v>0</v>
      </c>
      <c r="CP22" s="282">
        <f t="shared" si="42"/>
        <v>0</v>
      </c>
      <c r="CQ22" s="282">
        <f t="shared" si="43"/>
        <v>0</v>
      </c>
      <c r="CR22" s="282">
        <f t="shared" si="44"/>
        <v>0</v>
      </c>
      <c r="CS22" s="283"/>
      <c r="CT22" s="278"/>
      <c r="CU22" s="278"/>
      <c r="CV22" s="278"/>
      <c r="CW22" s="278"/>
      <c r="CX22" s="278"/>
      <c r="CY22" s="278"/>
      <c r="CZ22" s="278"/>
      <c r="DA22" s="278"/>
      <c r="DB22" s="278"/>
      <c r="DC22" s="285"/>
      <c r="DD22" s="285"/>
      <c r="DE22" s="285"/>
      <c r="DF22" s="285"/>
      <c r="DG22" s="285"/>
      <c r="DH22" s="285"/>
      <c r="DI22" s="285"/>
      <c r="DJ22" s="285"/>
      <c r="DK22" s="285"/>
      <c r="DL22" s="294" t="str">
        <f t="shared" si="45"/>
        <v/>
      </c>
      <c r="DM22" s="294"/>
      <c r="DN22" s="294"/>
      <c r="DO22" s="294" t="str">
        <f t="shared" si="46"/>
        <v>355</v>
      </c>
      <c r="DP22" s="294"/>
      <c r="DQ22" s="294"/>
      <c r="DR22" s="294" t="str">
        <f t="shared" si="47"/>
        <v/>
      </c>
      <c r="DS22" s="294"/>
      <c r="DT22" s="294"/>
      <c r="DU22" s="294" t="str">
        <f t="shared" si="48"/>
        <v>379</v>
      </c>
      <c r="DV22" s="294"/>
      <c r="DW22" s="294"/>
      <c r="DX22" s="294" t="str">
        <f t="shared" si="49"/>
        <v/>
      </c>
      <c r="DY22" s="294"/>
      <c r="DZ22" s="294"/>
      <c r="EA22" s="294" t="str">
        <f t="shared" si="50"/>
        <v/>
      </c>
      <c r="EB22" s="294"/>
      <c r="EC22" s="294"/>
      <c r="ED22" s="294" t="str">
        <f t="shared" si="51"/>
        <v/>
      </c>
      <c r="EE22" s="294"/>
      <c r="EF22" s="294"/>
      <c r="EG22" s="294" t="str">
        <f t="shared" si="52"/>
        <v/>
      </c>
      <c r="EH22" s="294"/>
      <c r="EI22" s="294"/>
      <c r="EJ22" s="294" t="str">
        <f t="shared" si="53"/>
        <v/>
      </c>
      <c r="EK22" s="294"/>
      <c r="EL22" s="294"/>
      <c r="EM22" s="294" t="str">
        <f t="shared" si="54"/>
        <v/>
      </c>
      <c r="EN22" s="294"/>
      <c r="EO22" s="294"/>
      <c r="EP22" s="294" t="str">
        <f t="shared" si="55"/>
        <v/>
      </c>
      <c r="EQ22" s="294"/>
      <c r="ER22" s="294"/>
      <c r="ES22" s="294" t="str">
        <f t="shared" si="56"/>
        <v>374</v>
      </c>
      <c r="ET22" s="294"/>
      <c r="EU22" s="294"/>
      <c r="EV22" s="294" t="str">
        <f t="shared" si="57"/>
        <v/>
      </c>
      <c r="EW22" s="294"/>
      <c r="EX22" s="294"/>
      <c r="EY22" s="294" t="str">
        <f t="shared" si="58"/>
        <v/>
      </c>
      <c r="EZ22" s="294"/>
      <c r="FA22" s="294"/>
      <c r="FB22" s="294" t="str">
        <f t="shared" si="59"/>
        <v/>
      </c>
      <c r="FC22" s="294"/>
      <c r="FD22" s="294"/>
      <c r="FE22" s="294" t="str">
        <f t="shared" si="60"/>
        <v/>
      </c>
      <c r="FF22" s="294"/>
      <c r="FG22" s="294"/>
      <c r="FH22" s="294" t="str">
        <f t="shared" si="61"/>
        <v/>
      </c>
      <c r="FI22" s="294"/>
      <c r="FJ22" s="294"/>
      <c r="FK22" s="294" t="str">
        <f t="shared" si="62"/>
        <v/>
      </c>
      <c r="FL22" s="294"/>
      <c r="FM22" s="294"/>
      <c r="FN22" s="294" t="str">
        <f t="shared" si="63"/>
        <v/>
      </c>
      <c r="FO22" s="184"/>
      <c r="FP22" s="184"/>
      <c r="FQ22" s="285"/>
      <c r="FR22" s="285"/>
      <c r="FS22" s="285"/>
      <c r="FT22" s="285"/>
      <c r="FU22" s="285"/>
      <c r="FV22" s="285"/>
      <c r="FW22" s="285"/>
      <c r="FX22" s="285"/>
      <c r="FY22" s="174"/>
      <c r="FZ22" s="174"/>
    </row>
    <row r="23" spans="1:182" ht="20.100000000000001" customHeight="1">
      <c r="A23" s="210">
        <f t="shared" si="64"/>
        <v>18</v>
      </c>
      <c r="B23" s="314" t="s">
        <v>217</v>
      </c>
      <c r="C23" s="315"/>
      <c r="D23" s="316"/>
      <c r="E23" s="316"/>
      <c r="F23" s="317"/>
      <c r="G23" s="211"/>
      <c r="H23" s="212"/>
      <c r="I23" s="168">
        <f t="shared" si="0"/>
        <v>0</v>
      </c>
      <c r="J23" s="211"/>
      <c r="K23" s="212"/>
      <c r="L23" s="168">
        <f t="shared" si="1"/>
        <v>0</v>
      </c>
      <c r="M23" s="211">
        <v>54</v>
      </c>
      <c r="N23" s="212">
        <v>3</v>
      </c>
      <c r="O23" s="168">
        <f t="shared" si="2"/>
        <v>64.8</v>
      </c>
      <c r="P23" s="211"/>
      <c r="Q23" s="212"/>
      <c r="R23" s="168">
        <f t="shared" si="3"/>
        <v>0</v>
      </c>
      <c r="S23" s="211"/>
      <c r="T23" s="212"/>
      <c r="U23" s="168">
        <f t="shared" si="4"/>
        <v>0</v>
      </c>
      <c r="V23" s="211"/>
      <c r="W23" s="212"/>
      <c r="X23" s="168">
        <f t="shared" si="5"/>
        <v>0</v>
      </c>
      <c r="Y23" s="211"/>
      <c r="Z23" s="212"/>
      <c r="AA23" s="168">
        <f t="shared" si="6"/>
        <v>0</v>
      </c>
      <c r="AB23" s="211"/>
      <c r="AC23" s="212"/>
      <c r="AD23" s="168">
        <f t="shared" si="7"/>
        <v>0</v>
      </c>
      <c r="AE23" s="211"/>
      <c r="AF23" s="212"/>
      <c r="AG23" s="168">
        <f t="shared" si="8"/>
        <v>0</v>
      </c>
      <c r="AH23" s="211"/>
      <c r="AI23" s="212"/>
      <c r="AJ23" s="168">
        <f t="shared" si="9"/>
        <v>0</v>
      </c>
      <c r="AK23" s="211"/>
      <c r="AL23" s="212"/>
      <c r="AM23" s="168">
        <f t="shared" si="10"/>
        <v>0</v>
      </c>
      <c r="AN23" s="211"/>
      <c r="AO23" s="212"/>
      <c r="AP23" s="168">
        <f t="shared" si="11"/>
        <v>0</v>
      </c>
      <c r="AQ23" s="211">
        <v>65</v>
      </c>
      <c r="AR23" s="212">
        <v>3</v>
      </c>
      <c r="AS23" s="168">
        <f t="shared" si="12"/>
        <v>66.3</v>
      </c>
      <c r="AT23" s="211">
        <v>60</v>
      </c>
      <c r="AU23" s="212">
        <v>3</v>
      </c>
      <c r="AV23" s="168">
        <f t="shared" si="13"/>
        <v>61.2</v>
      </c>
      <c r="AW23" s="211"/>
      <c r="AX23" s="212"/>
      <c r="AY23" s="168">
        <f t="shared" si="14"/>
        <v>0</v>
      </c>
      <c r="AZ23" s="211"/>
      <c r="BA23" s="212"/>
      <c r="BB23" s="168">
        <f t="shared" si="15"/>
        <v>0</v>
      </c>
      <c r="BC23" s="211"/>
      <c r="BD23" s="212"/>
      <c r="BE23" s="168">
        <f t="shared" si="16"/>
        <v>0</v>
      </c>
      <c r="BF23" s="211"/>
      <c r="BG23" s="212"/>
      <c r="BH23" s="168">
        <f t="shared" si="17"/>
        <v>0</v>
      </c>
      <c r="BI23" s="211"/>
      <c r="BJ23" s="212"/>
      <c r="BK23" s="168">
        <f t="shared" si="18"/>
        <v>0</v>
      </c>
      <c r="BL23" s="213"/>
      <c r="BM23" s="214">
        <f t="shared" si="19"/>
        <v>192.3</v>
      </c>
      <c r="BN23" s="215">
        <f t="shared" si="20"/>
        <v>179</v>
      </c>
      <c r="BO23" s="312">
        <f t="shared" si="21"/>
        <v>18</v>
      </c>
      <c r="BP23" s="313">
        <f t="shared" si="22"/>
        <v>192.3</v>
      </c>
      <c r="BQ23" s="216">
        <f t="shared" si="23"/>
        <v>21.366666666666667</v>
      </c>
      <c r="BR23" s="217">
        <f t="shared" si="65"/>
        <v>64.100000000000009</v>
      </c>
      <c r="BS23" s="218"/>
      <c r="BT23" s="218"/>
      <c r="BU23" s="218"/>
      <c r="BV23" s="218"/>
      <c r="BW23" s="285"/>
      <c r="BX23" s="279">
        <f t="shared" si="24"/>
        <v>3</v>
      </c>
      <c r="BY23" s="280">
        <f t="shared" si="25"/>
        <v>192.3</v>
      </c>
      <c r="BZ23" s="281">
        <f t="shared" si="26"/>
        <v>0</v>
      </c>
      <c r="CA23" s="282">
        <f t="shared" si="27"/>
        <v>0</v>
      </c>
      <c r="CB23" s="282">
        <f t="shared" si="28"/>
        <v>64.8</v>
      </c>
      <c r="CC23" s="282">
        <f t="shared" si="29"/>
        <v>0</v>
      </c>
      <c r="CD23" s="282">
        <f t="shared" si="30"/>
        <v>0</v>
      </c>
      <c r="CE23" s="282">
        <f t="shared" si="31"/>
        <v>0</v>
      </c>
      <c r="CF23" s="282">
        <f t="shared" si="32"/>
        <v>0</v>
      </c>
      <c r="CG23" s="282">
        <f t="shared" si="33"/>
        <v>0</v>
      </c>
      <c r="CH23" s="282">
        <f t="shared" si="34"/>
        <v>0</v>
      </c>
      <c r="CI23" s="282">
        <f t="shared" si="35"/>
        <v>0</v>
      </c>
      <c r="CJ23" s="282">
        <f t="shared" si="36"/>
        <v>0</v>
      </c>
      <c r="CK23" s="282">
        <f t="shared" si="37"/>
        <v>0</v>
      </c>
      <c r="CL23" s="282">
        <f t="shared" si="38"/>
        <v>66.3</v>
      </c>
      <c r="CM23" s="282">
        <f t="shared" si="39"/>
        <v>61.2</v>
      </c>
      <c r="CN23" s="282">
        <f t="shared" si="40"/>
        <v>0</v>
      </c>
      <c r="CO23" s="282">
        <f t="shared" si="41"/>
        <v>0</v>
      </c>
      <c r="CP23" s="282">
        <f t="shared" si="42"/>
        <v>0</v>
      </c>
      <c r="CQ23" s="282">
        <f t="shared" si="43"/>
        <v>0</v>
      </c>
      <c r="CR23" s="282">
        <f t="shared" si="44"/>
        <v>0</v>
      </c>
      <c r="CS23" s="283"/>
      <c r="CT23" s="278"/>
      <c r="CU23" s="278"/>
      <c r="CV23" s="278"/>
      <c r="CW23" s="278"/>
      <c r="CX23" s="278"/>
      <c r="CY23" s="278"/>
      <c r="CZ23" s="278"/>
      <c r="DA23" s="278"/>
      <c r="DB23" s="278"/>
      <c r="DC23" s="285"/>
      <c r="DD23" s="285"/>
      <c r="DE23" s="285"/>
      <c r="DF23" s="285"/>
      <c r="DG23" s="285"/>
      <c r="DH23" s="285"/>
      <c r="DI23" s="285"/>
      <c r="DJ23" s="285"/>
      <c r="DK23" s="285"/>
      <c r="DL23" s="294" t="str">
        <f t="shared" si="45"/>
        <v/>
      </c>
      <c r="DM23" s="294"/>
      <c r="DN23" s="294"/>
      <c r="DO23" s="294" t="str">
        <f t="shared" si="46"/>
        <v/>
      </c>
      <c r="DP23" s="294"/>
      <c r="DQ23" s="294"/>
      <c r="DR23" s="294" t="str">
        <f t="shared" si="47"/>
        <v>354</v>
      </c>
      <c r="DS23" s="294"/>
      <c r="DT23" s="294"/>
      <c r="DU23" s="294" t="str">
        <f t="shared" si="48"/>
        <v/>
      </c>
      <c r="DV23" s="294"/>
      <c r="DW23" s="294"/>
      <c r="DX23" s="294" t="str">
        <f t="shared" si="49"/>
        <v/>
      </c>
      <c r="DY23" s="294"/>
      <c r="DZ23" s="294"/>
      <c r="EA23" s="294" t="str">
        <f t="shared" si="50"/>
        <v/>
      </c>
      <c r="EB23" s="294"/>
      <c r="EC23" s="294"/>
      <c r="ED23" s="294" t="str">
        <f t="shared" si="51"/>
        <v/>
      </c>
      <c r="EE23" s="294"/>
      <c r="EF23" s="294"/>
      <c r="EG23" s="294" t="str">
        <f t="shared" si="52"/>
        <v/>
      </c>
      <c r="EH23" s="294"/>
      <c r="EI23" s="294"/>
      <c r="EJ23" s="294" t="str">
        <f t="shared" si="53"/>
        <v/>
      </c>
      <c r="EK23" s="294"/>
      <c r="EL23" s="294"/>
      <c r="EM23" s="294" t="str">
        <f t="shared" si="54"/>
        <v/>
      </c>
      <c r="EN23" s="294"/>
      <c r="EO23" s="294"/>
      <c r="EP23" s="294" t="str">
        <f t="shared" si="55"/>
        <v/>
      </c>
      <c r="EQ23" s="294"/>
      <c r="ER23" s="294"/>
      <c r="ES23" s="294" t="str">
        <f t="shared" si="56"/>
        <v/>
      </c>
      <c r="ET23" s="294"/>
      <c r="EU23" s="294"/>
      <c r="EV23" s="294" t="str">
        <f t="shared" si="57"/>
        <v>365</v>
      </c>
      <c r="EW23" s="294"/>
      <c r="EX23" s="294"/>
      <c r="EY23" s="294" t="str">
        <f t="shared" si="58"/>
        <v>360</v>
      </c>
      <c r="EZ23" s="294"/>
      <c r="FA23" s="294"/>
      <c r="FB23" s="294" t="str">
        <f t="shared" si="59"/>
        <v/>
      </c>
      <c r="FC23" s="294"/>
      <c r="FD23" s="294"/>
      <c r="FE23" s="294" t="str">
        <f t="shared" si="60"/>
        <v/>
      </c>
      <c r="FF23" s="294"/>
      <c r="FG23" s="294"/>
      <c r="FH23" s="294" t="str">
        <f t="shared" si="61"/>
        <v/>
      </c>
      <c r="FI23" s="294"/>
      <c r="FJ23" s="294"/>
      <c r="FK23" s="294" t="str">
        <f t="shared" si="62"/>
        <v/>
      </c>
      <c r="FL23" s="294"/>
      <c r="FM23" s="294"/>
      <c r="FN23" s="294" t="str">
        <f t="shared" si="63"/>
        <v/>
      </c>
      <c r="FO23" s="184"/>
      <c r="FP23" s="184"/>
      <c r="FQ23" s="285"/>
      <c r="FR23" s="285"/>
      <c r="FS23" s="285"/>
      <c r="FT23" s="285"/>
      <c r="FU23" s="285"/>
      <c r="FV23" s="285"/>
      <c r="FW23" s="285"/>
      <c r="FX23" s="285"/>
      <c r="FY23" s="174"/>
      <c r="FZ23" s="174"/>
    </row>
    <row r="24" spans="1:182" ht="20.100000000000001" customHeight="1">
      <c r="A24" s="210">
        <f t="shared" si="64"/>
        <v>19</v>
      </c>
      <c r="B24" s="314" t="s">
        <v>212</v>
      </c>
      <c r="C24" s="315"/>
      <c r="D24" s="316"/>
      <c r="E24" s="316"/>
      <c r="F24" s="317"/>
      <c r="G24" s="211"/>
      <c r="H24" s="212"/>
      <c r="I24" s="168">
        <f t="shared" si="0"/>
        <v>0</v>
      </c>
      <c r="J24" s="211"/>
      <c r="K24" s="212"/>
      <c r="L24" s="168">
        <f t="shared" si="1"/>
        <v>0</v>
      </c>
      <c r="M24" s="211"/>
      <c r="N24" s="212"/>
      <c r="O24" s="168">
        <f t="shared" si="2"/>
        <v>0</v>
      </c>
      <c r="P24" s="211">
        <v>64</v>
      </c>
      <c r="Q24" s="212">
        <v>2</v>
      </c>
      <c r="R24" s="168">
        <f t="shared" si="3"/>
        <v>64.64</v>
      </c>
      <c r="S24" s="211"/>
      <c r="T24" s="212"/>
      <c r="U24" s="168">
        <f t="shared" si="4"/>
        <v>0</v>
      </c>
      <c r="V24" s="211"/>
      <c r="W24" s="212"/>
      <c r="X24" s="168">
        <f t="shared" si="5"/>
        <v>0</v>
      </c>
      <c r="Y24" s="211"/>
      <c r="Z24" s="212"/>
      <c r="AA24" s="168">
        <f t="shared" si="6"/>
        <v>0</v>
      </c>
      <c r="AB24" s="211"/>
      <c r="AC24" s="212"/>
      <c r="AD24" s="168">
        <f t="shared" si="7"/>
        <v>0</v>
      </c>
      <c r="AE24" s="211"/>
      <c r="AF24" s="212"/>
      <c r="AG24" s="168">
        <f t="shared" si="8"/>
        <v>0</v>
      </c>
      <c r="AH24" s="211"/>
      <c r="AI24" s="212"/>
      <c r="AJ24" s="168">
        <f t="shared" si="9"/>
        <v>0</v>
      </c>
      <c r="AK24" s="211"/>
      <c r="AL24" s="212"/>
      <c r="AM24" s="168">
        <f t="shared" si="10"/>
        <v>0</v>
      </c>
      <c r="AN24" s="211"/>
      <c r="AO24" s="212"/>
      <c r="AP24" s="168">
        <f t="shared" si="11"/>
        <v>0</v>
      </c>
      <c r="AQ24" s="211">
        <v>86</v>
      </c>
      <c r="AR24" s="212">
        <v>2</v>
      </c>
      <c r="AS24" s="168">
        <f t="shared" si="12"/>
        <v>86.86</v>
      </c>
      <c r="AT24" s="211"/>
      <c r="AU24" s="212"/>
      <c r="AV24" s="168">
        <f t="shared" si="13"/>
        <v>0</v>
      </c>
      <c r="AW24" s="211"/>
      <c r="AX24" s="212"/>
      <c r="AY24" s="168">
        <f t="shared" si="14"/>
        <v>0</v>
      </c>
      <c r="AZ24" s="211"/>
      <c r="BA24" s="212"/>
      <c r="BB24" s="168">
        <f t="shared" si="15"/>
        <v>0</v>
      </c>
      <c r="BC24" s="211"/>
      <c r="BD24" s="212"/>
      <c r="BE24" s="168">
        <f t="shared" si="16"/>
        <v>0</v>
      </c>
      <c r="BF24" s="211"/>
      <c r="BG24" s="212"/>
      <c r="BH24" s="168">
        <f t="shared" si="17"/>
        <v>0</v>
      </c>
      <c r="BI24" s="211"/>
      <c r="BJ24" s="212"/>
      <c r="BK24" s="168">
        <f t="shared" si="18"/>
        <v>0</v>
      </c>
      <c r="BL24" s="213"/>
      <c r="BM24" s="214">
        <f t="shared" si="19"/>
        <v>151.5</v>
      </c>
      <c r="BN24" s="215">
        <f t="shared" si="20"/>
        <v>150</v>
      </c>
      <c r="BO24" s="312">
        <f t="shared" si="21"/>
        <v>19</v>
      </c>
      <c r="BP24" s="313">
        <f t="shared" si="22"/>
        <v>151.5</v>
      </c>
      <c r="BQ24" s="216">
        <f t="shared" si="23"/>
        <v>16.833333333333332</v>
      </c>
      <c r="BR24" s="217">
        <f t="shared" si="65"/>
        <v>75.75</v>
      </c>
      <c r="BS24" s="218"/>
      <c r="BT24" s="218"/>
      <c r="BU24" s="218"/>
      <c r="BV24" s="218"/>
      <c r="BW24" s="285"/>
      <c r="BX24" s="279">
        <f t="shared" si="24"/>
        <v>2</v>
      </c>
      <c r="BY24" s="280">
        <f t="shared" si="25"/>
        <v>151.5</v>
      </c>
      <c r="BZ24" s="281">
        <f t="shared" si="26"/>
        <v>0</v>
      </c>
      <c r="CA24" s="282">
        <f t="shared" si="27"/>
        <v>0</v>
      </c>
      <c r="CB24" s="282">
        <f t="shared" si="28"/>
        <v>0</v>
      </c>
      <c r="CC24" s="282">
        <f t="shared" si="29"/>
        <v>64.64</v>
      </c>
      <c r="CD24" s="282">
        <f t="shared" si="30"/>
        <v>0</v>
      </c>
      <c r="CE24" s="282">
        <f t="shared" si="31"/>
        <v>0</v>
      </c>
      <c r="CF24" s="282">
        <f t="shared" si="32"/>
        <v>0</v>
      </c>
      <c r="CG24" s="282">
        <f t="shared" si="33"/>
        <v>0</v>
      </c>
      <c r="CH24" s="282">
        <f t="shared" si="34"/>
        <v>0</v>
      </c>
      <c r="CI24" s="282">
        <f t="shared" si="35"/>
        <v>0</v>
      </c>
      <c r="CJ24" s="282">
        <f t="shared" si="36"/>
        <v>0</v>
      </c>
      <c r="CK24" s="282">
        <f t="shared" si="37"/>
        <v>0</v>
      </c>
      <c r="CL24" s="282">
        <f t="shared" si="38"/>
        <v>86.86</v>
      </c>
      <c r="CM24" s="282">
        <f t="shared" si="39"/>
        <v>0</v>
      </c>
      <c r="CN24" s="282">
        <f t="shared" si="40"/>
        <v>0</v>
      </c>
      <c r="CO24" s="282">
        <f t="shared" si="41"/>
        <v>0</v>
      </c>
      <c r="CP24" s="282">
        <f t="shared" si="42"/>
        <v>0</v>
      </c>
      <c r="CQ24" s="282">
        <f t="shared" si="43"/>
        <v>0</v>
      </c>
      <c r="CR24" s="282">
        <f t="shared" si="44"/>
        <v>0</v>
      </c>
      <c r="CS24" s="283"/>
      <c r="CT24" s="278"/>
      <c r="CU24" s="278"/>
      <c r="CV24" s="278"/>
      <c r="CW24" s="278"/>
      <c r="CX24" s="278"/>
      <c r="CY24" s="278"/>
      <c r="CZ24" s="278"/>
      <c r="DA24" s="278"/>
      <c r="DB24" s="278"/>
      <c r="DC24" s="285"/>
      <c r="DD24" s="285"/>
      <c r="DE24" s="285"/>
      <c r="DF24" s="285"/>
      <c r="DG24" s="285"/>
      <c r="DH24" s="285"/>
      <c r="DI24" s="285"/>
      <c r="DJ24" s="285"/>
      <c r="DK24" s="285"/>
      <c r="DL24" s="294" t="str">
        <f t="shared" si="45"/>
        <v/>
      </c>
      <c r="DM24" s="294"/>
      <c r="DN24" s="294"/>
      <c r="DO24" s="294" t="str">
        <f t="shared" si="46"/>
        <v/>
      </c>
      <c r="DP24" s="294"/>
      <c r="DQ24" s="294"/>
      <c r="DR24" s="294" t="str">
        <f t="shared" si="47"/>
        <v/>
      </c>
      <c r="DS24" s="294"/>
      <c r="DT24" s="294"/>
      <c r="DU24" s="294" t="str">
        <f t="shared" si="48"/>
        <v>264</v>
      </c>
      <c r="DV24" s="294"/>
      <c r="DW24" s="294"/>
      <c r="DX24" s="294" t="str">
        <f t="shared" si="49"/>
        <v/>
      </c>
      <c r="DY24" s="294"/>
      <c r="DZ24" s="294"/>
      <c r="EA24" s="294" t="str">
        <f t="shared" si="50"/>
        <v/>
      </c>
      <c r="EB24" s="294"/>
      <c r="EC24" s="294"/>
      <c r="ED24" s="294" t="str">
        <f t="shared" si="51"/>
        <v/>
      </c>
      <c r="EE24" s="294"/>
      <c r="EF24" s="294"/>
      <c r="EG24" s="294" t="str">
        <f t="shared" si="52"/>
        <v/>
      </c>
      <c r="EH24" s="294"/>
      <c r="EI24" s="294"/>
      <c r="EJ24" s="294" t="str">
        <f t="shared" si="53"/>
        <v/>
      </c>
      <c r="EK24" s="294"/>
      <c r="EL24" s="294"/>
      <c r="EM24" s="294" t="str">
        <f t="shared" si="54"/>
        <v/>
      </c>
      <c r="EN24" s="294"/>
      <c r="EO24" s="294"/>
      <c r="EP24" s="294" t="str">
        <f t="shared" si="55"/>
        <v/>
      </c>
      <c r="EQ24" s="294"/>
      <c r="ER24" s="294"/>
      <c r="ES24" s="294" t="str">
        <f t="shared" si="56"/>
        <v/>
      </c>
      <c r="ET24" s="294"/>
      <c r="EU24" s="294"/>
      <c r="EV24" s="294" t="str">
        <f t="shared" si="57"/>
        <v>286</v>
      </c>
      <c r="EW24" s="294"/>
      <c r="EX24" s="294"/>
      <c r="EY24" s="294" t="str">
        <f t="shared" si="58"/>
        <v/>
      </c>
      <c r="EZ24" s="294"/>
      <c r="FA24" s="294"/>
      <c r="FB24" s="294" t="str">
        <f t="shared" si="59"/>
        <v/>
      </c>
      <c r="FC24" s="294"/>
      <c r="FD24" s="294"/>
      <c r="FE24" s="294" t="str">
        <f t="shared" si="60"/>
        <v/>
      </c>
      <c r="FF24" s="294"/>
      <c r="FG24" s="294"/>
      <c r="FH24" s="294" t="str">
        <f t="shared" si="61"/>
        <v/>
      </c>
      <c r="FI24" s="294"/>
      <c r="FJ24" s="294"/>
      <c r="FK24" s="294" t="str">
        <f t="shared" si="62"/>
        <v/>
      </c>
      <c r="FL24" s="294"/>
      <c r="FM24" s="294"/>
      <c r="FN24" s="294" t="str">
        <f t="shared" si="63"/>
        <v/>
      </c>
      <c r="FO24" s="184"/>
      <c r="FP24" s="184"/>
      <c r="FQ24" s="285"/>
      <c r="FR24" s="285"/>
      <c r="FS24" s="285"/>
      <c r="FT24" s="285"/>
      <c r="FU24" s="285"/>
      <c r="FV24" s="285"/>
      <c r="FW24" s="285"/>
      <c r="FX24" s="285"/>
      <c r="FY24" s="174"/>
      <c r="FZ24" s="174"/>
    </row>
    <row r="25" spans="1:182" ht="20.100000000000001" customHeight="1">
      <c r="A25" s="210">
        <f t="shared" si="64"/>
        <v>20</v>
      </c>
      <c r="B25" s="314" t="s">
        <v>215</v>
      </c>
      <c r="C25" s="315"/>
      <c r="D25" s="316"/>
      <c r="E25" s="316"/>
      <c r="F25" s="317"/>
      <c r="G25" s="211"/>
      <c r="H25" s="212"/>
      <c r="I25" s="168">
        <f t="shared" si="0"/>
        <v>0</v>
      </c>
      <c r="J25" s="211"/>
      <c r="K25" s="212"/>
      <c r="L25" s="168">
        <f t="shared" si="1"/>
        <v>0</v>
      </c>
      <c r="M25" s="211"/>
      <c r="N25" s="212"/>
      <c r="O25" s="168">
        <f t="shared" si="2"/>
        <v>0</v>
      </c>
      <c r="P25" s="211">
        <v>76</v>
      </c>
      <c r="Q25" s="212">
        <v>3</v>
      </c>
      <c r="R25" s="168">
        <f t="shared" si="3"/>
        <v>77.52</v>
      </c>
      <c r="S25" s="211"/>
      <c r="T25" s="212"/>
      <c r="U25" s="168">
        <f t="shared" si="4"/>
        <v>0</v>
      </c>
      <c r="V25" s="211"/>
      <c r="W25" s="212"/>
      <c r="X25" s="168">
        <f t="shared" si="5"/>
        <v>0</v>
      </c>
      <c r="Y25" s="211"/>
      <c r="Z25" s="212"/>
      <c r="AA25" s="168">
        <f t="shared" si="6"/>
        <v>0</v>
      </c>
      <c r="AB25" s="211"/>
      <c r="AC25" s="212"/>
      <c r="AD25" s="168">
        <f t="shared" si="7"/>
        <v>0</v>
      </c>
      <c r="AE25" s="211"/>
      <c r="AF25" s="212"/>
      <c r="AG25" s="168">
        <f t="shared" si="8"/>
        <v>0</v>
      </c>
      <c r="AH25" s="211"/>
      <c r="AI25" s="212"/>
      <c r="AJ25" s="168">
        <f t="shared" si="9"/>
        <v>0</v>
      </c>
      <c r="AK25" s="211"/>
      <c r="AL25" s="212"/>
      <c r="AM25" s="168">
        <f t="shared" si="10"/>
        <v>0</v>
      </c>
      <c r="AN25" s="211"/>
      <c r="AO25" s="212"/>
      <c r="AP25" s="168">
        <f t="shared" si="11"/>
        <v>0</v>
      </c>
      <c r="AQ25" s="211"/>
      <c r="AR25" s="212"/>
      <c r="AS25" s="168">
        <f t="shared" si="12"/>
        <v>0</v>
      </c>
      <c r="AT25" s="211"/>
      <c r="AU25" s="212"/>
      <c r="AV25" s="168">
        <f t="shared" si="13"/>
        <v>0</v>
      </c>
      <c r="AW25" s="211"/>
      <c r="AX25" s="212"/>
      <c r="AY25" s="168">
        <f t="shared" si="14"/>
        <v>0</v>
      </c>
      <c r="AZ25" s="211"/>
      <c r="BA25" s="212"/>
      <c r="BB25" s="168">
        <f t="shared" si="15"/>
        <v>0</v>
      </c>
      <c r="BC25" s="211"/>
      <c r="BD25" s="212"/>
      <c r="BE25" s="168">
        <f t="shared" si="16"/>
        <v>0</v>
      </c>
      <c r="BF25" s="211"/>
      <c r="BG25" s="212"/>
      <c r="BH25" s="168">
        <f t="shared" si="17"/>
        <v>0</v>
      </c>
      <c r="BI25" s="211"/>
      <c r="BJ25" s="212"/>
      <c r="BK25" s="168">
        <f t="shared" si="18"/>
        <v>0</v>
      </c>
      <c r="BL25" s="213"/>
      <c r="BM25" s="214">
        <f t="shared" si="19"/>
        <v>77.52</v>
      </c>
      <c r="BN25" s="215">
        <f t="shared" si="20"/>
        <v>76</v>
      </c>
      <c r="BO25" s="312">
        <f t="shared" si="21"/>
        <v>20</v>
      </c>
      <c r="BP25" s="313">
        <f t="shared" si="22"/>
        <v>77.52</v>
      </c>
      <c r="BQ25" s="216">
        <f t="shared" si="23"/>
        <v>8.6133333333333333</v>
      </c>
      <c r="BR25" s="217">
        <f t="shared" si="65"/>
        <v>77.52</v>
      </c>
      <c r="BS25" s="218"/>
      <c r="BT25" s="218"/>
      <c r="BU25" s="218"/>
      <c r="BV25" s="218"/>
      <c r="BW25" s="285"/>
      <c r="BX25" s="279">
        <f t="shared" si="24"/>
        <v>1</v>
      </c>
      <c r="BY25" s="280">
        <f t="shared" si="25"/>
        <v>77.52</v>
      </c>
      <c r="BZ25" s="281">
        <f t="shared" si="26"/>
        <v>0</v>
      </c>
      <c r="CA25" s="282">
        <f t="shared" si="27"/>
        <v>0</v>
      </c>
      <c r="CB25" s="282">
        <f t="shared" si="28"/>
        <v>0</v>
      </c>
      <c r="CC25" s="282">
        <f t="shared" si="29"/>
        <v>77.52</v>
      </c>
      <c r="CD25" s="282">
        <f t="shared" si="30"/>
        <v>0</v>
      </c>
      <c r="CE25" s="282">
        <f t="shared" si="31"/>
        <v>0</v>
      </c>
      <c r="CF25" s="282">
        <f t="shared" si="32"/>
        <v>0</v>
      </c>
      <c r="CG25" s="282">
        <f t="shared" si="33"/>
        <v>0</v>
      </c>
      <c r="CH25" s="282">
        <f t="shared" si="34"/>
        <v>0</v>
      </c>
      <c r="CI25" s="282">
        <f t="shared" si="35"/>
        <v>0</v>
      </c>
      <c r="CJ25" s="282">
        <f t="shared" si="36"/>
        <v>0</v>
      </c>
      <c r="CK25" s="282">
        <f t="shared" si="37"/>
        <v>0</v>
      </c>
      <c r="CL25" s="282">
        <f t="shared" si="38"/>
        <v>0</v>
      </c>
      <c r="CM25" s="282">
        <f t="shared" si="39"/>
        <v>0</v>
      </c>
      <c r="CN25" s="282">
        <f t="shared" si="40"/>
        <v>0</v>
      </c>
      <c r="CO25" s="282">
        <f t="shared" si="41"/>
        <v>0</v>
      </c>
      <c r="CP25" s="282">
        <f t="shared" si="42"/>
        <v>0</v>
      </c>
      <c r="CQ25" s="282">
        <f t="shared" si="43"/>
        <v>0</v>
      </c>
      <c r="CR25" s="282">
        <f t="shared" si="44"/>
        <v>0</v>
      </c>
      <c r="CS25" s="283"/>
      <c r="CT25" s="278"/>
      <c r="CU25" s="278"/>
      <c r="CV25" s="278"/>
      <c r="CW25" s="278"/>
      <c r="CX25" s="278"/>
      <c r="CY25" s="278"/>
      <c r="CZ25" s="278"/>
      <c r="DA25" s="278"/>
      <c r="DB25" s="278"/>
      <c r="DC25" s="285"/>
      <c r="DD25" s="285"/>
      <c r="DE25" s="285"/>
      <c r="DF25" s="285"/>
      <c r="DG25" s="285"/>
      <c r="DH25" s="285"/>
      <c r="DI25" s="285"/>
      <c r="DJ25" s="285"/>
      <c r="DK25" s="285"/>
      <c r="DL25" s="294" t="str">
        <f t="shared" si="45"/>
        <v/>
      </c>
      <c r="DM25" s="294"/>
      <c r="DN25" s="294"/>
      <c r="DO25" s="294" t="str">
        <f t="shared" si="46"/>
        <v/>
      </c>
      <c r="DP25" s="294"/>
      <c r="DQ25" s="294"/>
      <c r="DR25" s="294" t="str">
        <f t="shared" si="47"/>
        <v/>
      </c>
      <c r="DS25" s="294"/>
      <c r="DT25" s="294"/>
      <c r="DU25" s="294" t="str">
        <f t="shared" si="48"/>
        <v>376</v>
      </c>
      <c r="DV25" s="294"/>
      <c r="DW25" s="294"/>
      <c r="DX25" s="294" t="str">
        <f t="shared" si="49"/>
        <v/>
      </c>
      <c r="DY25" s="294"/>
      <c r="DZ25" s="294"/>
      <c r="EA25" s="294" t="str">
        <f t="shared" si="50"/>
        <v/>
      </c>
      <c r="EB25" s="294"/>
      <c r="EC25" s="294"/>
      <c r="ED25" s="294" t="str">
        <f t="shared" si="51"/>
        <v/>
      </c>
      <c r="EE25" s="294"/>
      <c r="EF25" s="294"/>
      <c r="EG25" s="294" t="str">
        <f t="shared" si="52"/>
        <v/>
      </c>
      <c r="EH25" s="294"/>
      <c r="EI25" s="294"/>
      <c r="EJ25" s="294" t="str">
        <f t="shared" si="53"/>
        <v/>
      </c>
      <c r="EK25" s="294"/>
      <c r="EL25" s="294"/>
      <c r="EM25" s="294" t="str">
        <f t="shared" si="54"/>
        <v/>
      </c>
      <c r="EN25" s="294"/>
      <c r="EO25" s="294"/>
      <c r="EP25" s="294" t="str">
        <f t="shared" si="55"/>
        <v/>
      </c>
      <c r="EQ25" s="294"/>
      <c r="ER25" s="294"/>
      <c r="ES25" s="294" t="str">
        <f t="shared" si="56"/>
        <v/>
      </c>
      <c r="ET25" s="294"/>
      <c r="EU25" s="294"/>
      <c r="EV25" s="294" t="str">
        <f t="shared" si="57"/>
        <v/>
      </c>
      <c r="EW25" s="294"/>
      <c r="EX25" s="294"/>
      <c r="EY25" s="294" t="str">
        <f t="shared" si="58"/>
        <v/>
      </c>
      <c r="EZ25" s="294"/>
      <c r="FA25" s="294"/>
      <c r="FB25" s="294" t="str">
        <f t="shared" si="59"/>
        <v/>
      </c>
      <c r="FC25" s="294"/>
      <c r="FD25" s="294"/>
      <c r="FE25" s="294" t="str">
        <f t="shared" si="60"/>
        <v/>
      </c>
      <c r="FF25" s="294"/>
      <c r="FG25" s="294"/>
      <c r="FH25" s="294" t="str">
        <f t="shared" si="61"/>
        <v/>
      </c>
      <c r="FI25" s="294"/>
      <c r="FJ25" s="294"/>
      <c r="FK25" s="294" t="str">
        <f t="shared" si="62"/>
        <v/>
      </c>
      <c r="FL25" s="294"/>
      <c r="FM25" s="294"/>
      <c r="FN25" s="294" t="str">
        <f t="shared" si="63"/>
        <v/>
      </c>
      <c r="FO25" s="184"/>
      <c r="FP25" s="184"/>
      <c r="FQ25" s="285"/>
      <c r="FR25" s="285"/>
      <c r="FS25" s="285"/>
      <c r="FT25" s="285"/>
      <c r="FU25" s="285"/>
      <c r="FV25" s="285"/>
      <c r="FW25" s="285"/>
      <c r="FX25" s="285"/>
      <c r="FY25" s="174"/>
      <c r="FZ25" s="174"/>
    </row>
    <row r="26" spans="1:182" ht="20.100000000000001" customHeight="1">
      <c r="A26" s="210">
        <f t="shared" si="64"/>
        <v>21</v>
      </c>
      <c r="B26" s="314" t="s">
        <v>218</v>
      </c>
      <c r="C26" s="315"/>
      <c r="D26" s="316"/>
      <c r="E26" s="316"/>
      <c r="F26" s="317"/>
      <c r="G26" s="211"/>
      <c r="H26" s="212"/>
      <c r="I26" s="168">
        <f t="shared" si="0"/>
        <v>0</v>
      </c>
      <c r="J26" s="211">
        <v>53</v>
      </c>
      <c r="K26" s="212">
        <v>3</v>
      </c>
      <c r="L26" s="168">
        <f t="shared" si="1"/>
        <v>75.083333333333329</v>
      </c>
      <c r="M26" s="211"/>
      <c r="N26" s="212"/>
      <c r="O26" s="168">
        <f t="shared" si="2"/>
        <v>0</v>
      </c>
      <c r="P26" s="211"/>
      <c r="Q26" s="212"/>
      <c r="R26" s="168">
        <f t="shared" si="3"/>
        <v>0</v>
      </c>
      <c r="S26" s="211"/>
      <c r="T26" s="212"/>
      <c r="U26" s="168">
        <f t="shared" si="4"/>
        <v>0</v>
      </c>
      <c r="V26" s="211"/>
      <c r="W26" s="212"/>
      <c r="X26" s="168">
        <f t="shared" si="5"/>
        <v>0</v>
      </c>
      <c r="Y26" s="211"/>
      <c r="Z26" s="212"/>
      <c r="AA26" s="168">
        <f t="shared" si="6"/>
        <v>0</v>
      </c>
      <c r="AB26" s="211"/>
      <c r="AC26" s="212"/>
      <c r="AD26" s="168">
        <f t="shared" si="7"/>
        <v>0</v>
      </c>
      <c r="AE26" s="211"/>
      <c r="AF26" s="212"/>
      <c r="AG26" s="168">
        <f t="shared" si="8"/>
        <v>0</v>
      </c>
      <c r="AH26" s="211"/>
      <c r="AI26" s="212"/>
      <c r="AJ26" s="168">
        <f t="shared" si="9"/>
        <v>0</v>
      </c>
      <c r="AK26" s="211"/>
      <c r="AL26" s="212"/>
      <c r="AM26" s="168">
        <f t="shared" si="10"/>
        <v>0</v>
      </c>
      <c r="AN26" s="211"/>
      <c r="AO26" s="212"/>
      <c r="AP26" s="168">
        <f t="shared" si="11"/>
        <v>0</v>
      </c>
      <c r="AQ26" s="211"/>
      <c r="AR26" s="212"/>
      <c r="AS26" s="168">
        <f t="shared" si="12"/>
        <v>0</v>
      </c>
      <c r="AT26" s="211"/>
      <c r="AU26" s="212"/>
      <c r="AV26" s="168">
        <f t="shared" si="13"/>
        <v>0</v>
      </c>
      <c r="AW26" s="211"/>
      <c r="AX26" s="212"/>
      <c r="AY26" s="168">
        <f t="shared" si="14"/>
        <v>0</v>
      </c>
      <c r="AZ26" s="211"/>
      <c r="BA26" s="212"/>
      <c r="BB26" s="168">
        <f t="shared" si="15"/>
        <v>0</v>
      </c>
      <c r="BC26" s="211"/>
      <c r="BD26" s="212"/>
      <c r="BE26" s="168">
        <f t="shared" si="16"/>
        <v>0</v>
      </c>
      <c r="BF26" s="211"/>
      <c r="BG26" s="212"/>
      <c r="BH26" s="168">
        <f t="shared" si="17"/>
        <v>0</v>
      </c>
      <c r="BI26" s="211"/>
      <c r="BJ26" s="212"/>
      <c r="BK26" s="168">
        <f t="shared" si="18"/>
        <v>0</v>
      </c>
      <c r="BL26" s="213"/>
      <c r="BM26" s="214">
        <f t="shared" si="19"/>
        <v>75.083333333333329</v>
      </c>
      <c r="BN26" s="215">
        <f t="shared" si="20"/>
        <v>53</v>
      </c>
      <c r="BO26" s="312">
        <f t="shared" si="21"/>
        <v>21</v>
      </c>
      <c r="BP26" s="313">
        <f t="shared" si="22"/>
        <v>75.083333333333329</v>
      </c>
      <c r="BQ26" s="216">
        <f t="shared" si="23"/>
        <v>8.3425925925925917</v>
      </c>
      <c r="BR26" s="217">
        <f t="shared" si="65"/>
        <v>75.083333333333329</v>
      </c>
      <c r="BS26" s="218"/>
      <c r="BT26" s="218"/>
      <c r="BU26" s="218"/>
      <c r="BV26" s="218"/>
      <c r="BW26" s="285"/>
      <c r="BX26" s="279">
        <f t="shared" si="24"/>
        <v>1</v>
      </c>
      <c r="BY26" s="280">
        <f t="shared" si="25"/>
        <v>75.083333333333329</v>
      </c>
      <c r="BZ26" s="281">
        <f t="shared" si="26"/>
        <v>0</v>
      </c>
      <c r="CA26" s="282">
        <f t="shared" si="27"/>
        <v>75.083333333333329</v>
      </c>
      <c r="CB26" s="282">
        <f t="shared" si="28"/>
        <v>0</v>
      </c>
      <c r="CC26" s="282">
        <f t="shared" si="29"/>
        <v>0</v>
      </c>
      <c r="CD26" s="282">
        <f t="shared" si="30"/>
        <v>0</v>
      </c>
      <c r="CE26" s="282">
        <f t="shared" si="31"/>
        <v>0</v>
      </c>
      <c r="CF26" s="282">
        <f t="shared" si="32"/>
        <v>0</v>
      </c>
      <c r="CG26" s="282">
        <f t="shared" si="33"/>
        <v>0</v>
      </c>
      <c r="CH26" s="282">
        <f t="shared" si="34"/>
        <v>0</v>
      </c>
      <c r="CI26" s="282">
        <f t="shared" si="35"/>
        <v>0</v>
      </c>
      <c r="CJ26" s="282">
        <f t="shared" si="36"/>
        <v>0</v>
      </c>
      <c r="CK26" s="282">
        <f t="shared" si="37"/>
        <v>0</v>
      </c>
      <c r="CL26" s="282">
        <f t="shared" si="38"/>
        <v>0</v>
      </c>
      <c r="CM26" s="282">
        <f t="shared" si="39"/>
        <v>0</v>
      </c>
      <c r="CN26" s="282">
        <f t="shared" si="40"/>
        <v>0</v>
      </c>
      <c r="CO26" s="282">
        <f t="shared" si="41"/>
        <v>0</v>
      </c>
      <c r="CP26" s="282">
        <f t="shared" si="42"/>
        <v>0</v>
      </c>
      <c r="CQ26" s="282">
        <f t="shared" si="43"/>
        <v>0</v>
      </c>
      <c r="CR26" s="282">
        <f t="shared" si="44"/>
        <v>0</v>
      </c>
      <c r="CS26" s="283"/>
      <c r="CT26" s="278"/>
      <c r="CU26" s="278"/>
      <c r="CV26" s="278"/>
      <c r="CW26" s="278"/>
      <c r="CX26" s="278"/>
      <c r="CY26" s="278"/>
      <c r="CZ26" s="278"/>
      <c r="DA26" s="278"/>
      <c r="DB26" s="278"/>
      <c r="DC26" s="285"/>
      <c r="DD26" s="285"/>
      <c r="DE26" s="285"/>
      <c r="DF26" s="285"/>
      <c r="DG26" s="285"/>
      <c r="DH26" s="285"/>
      <c r="DI26" s="285"/>
      <c r="DJ26" s="285"/>
      <c r="DK26" s="285"/>
      <c r="DL26" s="294" t="str">
        <f t="shared" si="45"/>
        <v/>
      </c>
      <c r="DM26" s="294"/>
      <c r="DN26" s="294"/>
      <c r="DO26" s="294" t="str">
        <f t="shared" si="46"/>
        <v>353</v>
      </c>
      <c r="DP26" s="294"/>
      <c r="DQ26" s="294"/>
      <c r="DR26" s="294" t="str">
        <f t="shared" si="47"/>
        <v/>
      </c>
      <c r="DS26" s="294"/>
      <c r="DT26" s="294"/>
      <c r="DU26" s="294" t="str">
        <f t="shared" si="48"/>
        <v/>
      </c>
      <c r="DV26" s="294"/>
      <c r="DW26" s="294"/>
      <c r="DX26" s="294" t="str">
        <f t="shared" si="49"/>
        <v/>
      </c>
      <c r="DY26" s="294"/>
      <c r="DZ26" s="294"/>
      <c r="EA26" s="294" t="str">
        <f t="shared" si="50"/>
        <v/>
      </c>
      <c r="EB26" s="294"/>
      <c r="EC26" s="294"/>
      <c r="ED26" s="294" t="str">
        <f t="shared" si="51"/>
        <v/>
      </c>
      <c r="EE26" s="294"/>
      <c r="EF26" s="294"/>
      <c r="EG26" s="294" t="str">
        <f t="shared" si="52"/>
        <v/>
      </c>
      <c r="EH26" s="294"/>
      <c r="EI26" s="294"/>
      <c r="EJ26" s="294" t="str">
        <f t="shared" si="53"/>
        <v/>
      </c>
      <c r="EK26" s="294"/>
      <c r="EL26" s="294"/>
      <c r="EM26" s="294" t="str">
        <f t="shared" si="54"/>
        <v/>
      </c>
      <c r="EN26" s="294"/>
      <c r="EO26" s="294"/>
      <c r="EP26" s="294" t="str">
        <f t="shared" si="55"/>
        <v/>
      </c>
      <c r="EQ26" s="294"/>
      <c r="ER26" s="294"/>
      <c r="ES26" s="294" t="str">
        <f t="shared" si="56"/>
        <v/>
      </c>
      <c r="ET26" s="294"/>
      <c r="EU26" s="294"/>
      <c r="EV26" s="294" t="str">
        <f t="shared" si="57"/>
        <v/>
      </c>
      <c r="EW26" s="294"/>
      <c r="EX26" s="294"/>
      <c r="EY26" s="294" t="str">
        <f t="shared" si="58"/>
        <v/>
      </c>
      <c r="EZ26" s="294"/>
      <c r="FA26" s="294"/>
      <c r="FB26" s="294" t="str">
        <f t="shared" si="59"/>
        <v/>
      </c>
      <c r="FC26" s="294"/>
      <c r="FD26" s="294"/>
      <c r="FE26" s="294" t="str">
        <f t="shared" si="60"/>
        <v/>
      </c>
      <c r="FF26" s="294"/>
      <c r="FG26" s="294"/>
      <c r="FH26" s="294" t="str">
        <f t="shared" si="61"/>
        <v/>
      </c>
      <c r="FI26" s="294"/>
      <c r="FJ26" s="294"/>
      <c r="FK26" s="294" t="str">
        <f t="shared" si="62"/>
        <v/>
      </c>
      <c r="FL26" s="294"/>
      <c r="FM26" s="294"/>
      <c r="FN26" s="294" t="str">
        <f t="shared" si="63"/>
        <v/>
      </c>
      <c r="FO26" s="184"/>
      <c r="FP26" s="184"/>
      <c r="FQ26" s="285"/>
      <c r="FR26" s="285"/>
      <c r="FS26" s="285"/>
      <c r="FT26" s="285"/>
      <c r="FU26" s="285"/>
      <c r="FV26" s="285"/>
      <c r="FW26" s="285"/>
      <c r="FX26" s="285"/>
      <c r="FY26" s="174"/>
      <c r="FZ26" s="174"/>
    </row>
    <row r="27" spans="1:182" ht="20.100000000000001" customHeight="1">
      <c r="A27" s="210">
        <f t="shared" si="64"/>
        <v>22</v>
      </c>
      <c r="B27" s="314" t="s">
        <v>232</v>
      </c>
      <c r="C27" s="315"/>
      <c r="D27" s="316"/>
      <c r="E27" s="316"/>
      <c r="F27" s="317"/>
      <c r="G27" s="211"/>
      <c r="H27" s="212"/>
      <c r="I27" s="168">
        <f t="shared" si="0"/>
        <v>0</v>
      </c>
      <c r="J27" s="211"/>
      <c r="K27" s="212"/>
      <c r="L27" s="168">
        <f t="shared" si="1"/>
        <v>0</v>
      </c>
      <c r="M27" s="211"/>
      <c r="N27" s="212"/>
      <c r="O27" s="168">
        <f t="shared" si="2"/>
        <v>0</v>
      </c>
      <c r="P27" s="211"/>
      <c r="Q27" s="212"/>
      <c r="R27" s="168">
        <f t="shared" si="3"/>
        <v>0</v>
      </c>
      <c r="S27" s="211"/>
      <c r="T27" s="212"/>
      <c r="U27" s="168">
        <f t="shared" si="4"/>
        <v>0</v>
      </c>
      <c r="V27" s="211"/>
      <c r="W27" s="212"/>
      <c r="X27" s="168">
        <f t="shared" si="5"/>
        <v>0</v>
      </c>
      <c r="Y27" s="211"/>
      <c r="Z27" s="212"/>
      <c r="AA27" s="168">
        <f t="shared" si="6"/>
        <v>0</v>
      </c>
      <c r="AB27" s="211"/>
      <c r="AC27" s="212"/>
      <c r="AD27" s="168">
        <f t="shared" si="7"/>
        <v>0</v>
      </c>
      <c r="AE27" s="211"/>
      <c r="AF27" s="212"/>
      <c r="AG27" s="168">
        <f t="shared" si="8"/>
        <v>0</v>
      </c>
      <c r="AH27" s="211"/>
      <c r="AI27" s="212"/>
      <c r="AJ27" s="168">
        <f t="shared" si="9"/>
        <v>0</v>
      </c>
      <c r="AK27" s="211"/>
      <c r="AL27" s="212"/>
      <c r="AM27" s="168">
        <f t="shared" si="10"/>
        <v>0</v>
      </c>
      <c r="AN27" s="211"/>
      <c r="AO27" s="212"/>
      <c r="AP27" s="168">
        <f t="shared" si="11"/>
        <v>0</v>
      </c>
      <c r="AQ27" s="211">
        <v>73</v>
      </c>
      <c r="AR27" s="212">
        <v>3</v>
      </c>
      <c r="AS27" s="168">
        <f t="shared" si="12"/>
        <v>74.459999999999994</v>
      </c>
      <c r="AT27" s="211"/>
      <c r="AU27" s="212"/>
      <c r="AV27" s="168">
        <f t="shared" si="13"/>
        <v>0</v>
      </c>
      <c r="AW27" s="211"/>
      <c r="AX27" s="212"/>
      <c r="AY27" s="168">
        <f t="shared" si="14"/>
        <v>0</v>
      </c>
      <c r="AZ27" s="211"/>
      <c r="BA27" s="212"/>
      <c r="BB27" s="168">
        <f t="shared" si="15"/>
        <v>0</v>
      </c>
      <c r="BC27" s="211"/>
      <c r="BD27" s="212"/>
      <c r="BE27" s="168">
        <f t="shared" si="16"/>
        <v>0</v>
      </c>
      <c r="BF27" s="211"/>
      <c r="BG27" s="212"/>
      <c r="BH27" s="168">
        <f t="shared" si="17"/>
        <v>0</v>
      </c>
      <c r="BI27" s="211"/>
      <c r="BJ27" s="212"/>
      <c r="BK27" s="168">
        <f t="shared" si="18"/>
        <v>0</v>
      </c>
      <c r="BL27" s="213"/>
      <c r="BM27" s="214">
        <f t="shared" si="19"/>
        <v>74.459999999999994</v>
      </c>
      <c r="BN27" s="215">
        <f t="shared" si="20"/>
        <v>73</v>
      </c>
      <c r="BO27" s="312">
        <f t="shared" si="21"/>
        <v>22</v>
      </c>
      <c r="BP27" s="313">
        <f t="shared" si="22"/>
        <v>74.459999999999994</v>
      </c>
      <c r="BQ27" s="216">
        <f t="shared" si="23"/>
        <v>8.2733333333333334</v>
      </c>
      <c r="BR27" s="217">
        <f t="shared" si="65"/>
        <v>74.459999999999994</v>
      </c>
      <c r="BS27" s="218"/>
      <c r="BT27" s="218"/>
      <c r="BU27" s="218"/>
      <c r="BV27" s="218"/>
      <c r="BW27" s="285"/>
      <c r="BX27" s="279">
        <f t="shared" si="24"/>
        <v>1</v>
      </c>
      <c r="BY27" s="280">
        <f t="shared" si="25"/>
        <v>74.459999999999994</v>
      </c>
      <c r="BZ27" s="281">
        <f t="shared" si="26"/>
        <v>0</v>
      </c>
      <c r="CA27" s="282">
        <f t="shared" si="27"/>
        <v>0</v>
      </c>
      <c r="CB27" s="282">
        <f t="shared" si="28"/>
        <v>0</v>
      </c>
      <c r="CC27" s="282">
        <f t="shared" si="29"/>
        <v>0</v>
      </c>
      <c r="CD27" s="282">
        <f t="shared" si="30"/>
        <v>0</v>
      </c>
      <c r="CE27" s="282">
        <f t="shared" si="31"/>
        <v>0</v>
      </c>
      <c r="CF27" s="282">
        <f t="shared" si="32"/>
        <v>0</v>
      </c>
      <c r="CG27" s="282">
        <f t="shared" si="33"/>
        <v>0</v>
      </c>
      <c r="CH27" s="282">
        <f t="shared" si="34"/>
        <v>0</v>
      </c>
      <c r="CI27" s="282">
        <f t="shared" si="35"/>
        <v>0</v>
      </c>
      <c r="CJ27" s="282">
        <f t="shared" si="36"/>
        <v>0</v>
      </c>
      <c r="CK27" s="282">
        <f t="shared" si="37"/>
        <v>0</v>
      </c>
      <c r="CL27" s="282">
        <f t="shared" si="38"/>
        <v>74.459999999999994</v>
      </c>
      <c r="CM27" s="282">
        <f t="shared" si="39"/>
        <v>0</v>
      </c>
      <c r="CN27" s="282">
        <f t="shared" si="40"/>
        <v>0</v>
      </c>
      <c r="CO27" s="282">
        <f t="shared" si="41"/>
        <v>0</v>
      </c>
      <c r="CP27" s="282">
        <f t="shared" si="42"/>
        <v>0</v>
      </c>
      <c r="CQ27" s="282">
        <f t="shared" si="43"/>
        <v>0</v>
      </c>
      <c r="CR27" s="282">
        <f t="shared" si="44"/>
        <v>0</v>
      </c>
      <c r="CS27" s="283"/>
      <c r="CT27" s="278"/>
      <c r="CU27" s="278"/>
      <c r="CV27" s="278"/>
      <c r="CW27" s="278"/>
      <c r="CX27" s="278"/>
      <c r="CY27" s="278"/>
      <c r="CZ27" s="278"/>
      <c r="DA27" s="278"/>
      <c r="DB27" s="278"/>
      <c r="DC27" s="285"/>
      <c r="DD27" s="285"/>
      <c r="DE27" s="285"/>
      <c r="DF27" s="285"/>
      <c r="DG27" s="285"/>
      <c r="DH27" s="285"/>
      <c r="DI27" s="285"/>
      <c r="DJ27" s="285"/>
      <c r="DK27" s="285"/>
      <c r="DL27" s="294" t="str">
        <f t="shared" si="45"/>
        <v/>
      </c>
      <c r="DM27" s="294"/>
      <c r="DN27" s="294"/>
      <c r="DO27" s="294" t="str">
        <f t="shared" si="46"/>
        <v/>
      </c>
      <c r="DP27" s="294"/>
      <c r="DQ27" s="294"/>
      <c r="DR27" s="294" t="str">
        <f t="shared" si="47"/>
        <v/>
      </c>
      <c r="DS27" s="294"/>
      <c r="DT27" s="294"/>
      <c r="DU27" s="294" t="str">
        <f t="shared" si="48"/>
        <v/>
      </c>
      <c r="DV27" s="294"/>
      <c r="DW27" s="294"/>
      <c r="DX27" s="294" t="str">
        <f t="shared" si="49"/>
        <v/>
      </c>
      <c r="DY27" s="294"/>
      <c r="DZ27" s="294"/>
      <c r="EA27" s="294" t="str">
        <f t="shared" si="50"/>
        <v/>
      </c>
      <c r="EB27" s="294"/>
      <c r="EC27" s="294"/>
      <c r="ED27" s="294" t="str">
        <f t="shared" si="51"/>
        <v/>
      </c>
      <c r="EE27" s="294"/>
      <c r="EF27" s="294"/>
      <c r="EG27" s="294" t="str">
        <f t="shared" si="52"/>
        <v/>
      </c>
      <c r="EH27" s="294"/>
      <c r="EI27" s="294"/>
      <c r="EJ27" s="294" t="str">
        <f t="shared" si="53"/>
        <v/>
      </c>
      <c r="EK27" s="294"/>
      <c r="EL27" s="294"/>
      <c r="EM27" s="294" t="str">
        <f t="shared" si="54"/>
        <v/>
      </c>
      <c r="EN27" s="294"/>
      <c r="EO27" s="294"/>
      <c r="EP27" s="294" t="str">
        <f t="shared" si="55"/>
        <v/>
      </c>
      <c r="EQ27" s="294"/>
      <c r="ER27" s="294"/>
      <c r="ES27" s="294" t="str">
        <f t="shared" si="56"/>
        <v/>
      </c>
      <c r="ET27" s="294"/>
      <c r="EU27" s="294"/>
      <c r="EV27" s="294" t="str">
        <f t="shared" si="57"/>
        <v>373</v>
      </c>
      <c r="EW27" s="294"/>
      <c r="EX27" s="294"/>
      <c r="EY27" s="294" t="str">
        <f t="shared" si="58"/>
        <v/>
      </c>
      <c r="EZ27" s="294"/>
      <c r="FA27" s="294"/>
      <c r="FB27" s="294" t="str">
        <f t="shared" si="59"/>
        <v/>
      </c>
      <c r="FC27" s="294"/>
      <c r="FD27" s="294"/>
      <c r="FE27" s="294" t="str">
        <f t="shared" si="60"/>
        <v/>
      </c>
      <c r="FF27" s="294"/>
      <c r="FG27" s="294"/>
      <c r="FH27" s="294" t="str">
        <f t="shared" si="61"/>
        <v/>
      </c>
      <c r="FI27" s="294"/>
      <c r="FJ27" s="294"/>
      <c r="FK27" s="294" t="str">
        <f t="shared" si="62"/>
        <v/>
      </c>
      <c r="FL27" s="294"/>
      <c r="FM27" s="294"/>
      <c r="FN27" s="294" t="str">
        <f t="shared" si="63"/>
        <v/>
      </c>
      <c r="FO27" s="184"/>
      <c r="FP27" s="184"/>
      <c r="FQ27" s="285"/>
      <c r="FR27" s="285"/>
      <c r="FS27" s="285"/>
      <c r="FT27" s="285"/>
      <c r="FU27" s="285"/>
      <c r="FV27" s="285"/>
      <c r="FW27" s="285"/>
      <c r="FX27" s="285"/>
      <c r="FY27" s="174"/>
      <c r="FZ27" s="174"/>
    </row>
    <row r="28" spans="1:182" ht="20.100000000000001" customHeight="1">
      <c r="A28" s="210">
        <f t="shared" si="64"/>
        <v>23</v>
      </c>
      <c r="B28" s="314" t="s">
        <v>231</v>
      </c>
      <c r="C28" s="315"/>
      <c r="D28" s="316"/>
      <c r="E28" s="316"/>
      <c r="F28" s="317"/>
      <c r="G28" s="211"/>
      <c r="H28" s="212"/>
      <c r="I28" s="168">
        <f t="shared" si="0"/>
        <v>0</v>
      </c>
      <c r="J28" s="211"/>
      <c r="K28" s="212"/>
      <c r="L28" s="168">
        <f t="shared" si="1"/>
        <v>0</v>
      </c>
      <c r="M28" s="211"/>
      <c r="N28" s="212"/>
      <c r="O28" s="168">
        <f t="shared" si="2"/>
        <v>0</v>
      </c>
      <c r="P28" s="211"/>
      <c r="Q28" s="212"/>
      <c r="R28" s="168">
        <f t="shared" si="3"/>
        <v>0</v>
      </c>
      <c r="S28" s="211"/>
      <c r="T28" s="212"/>
      <c r="U28" s="168">
        <f t="shared" si="4"/>
        <v>0</v>
      </c>
      <c r="V28" s="211"/>
      <c r="W28" s="212"/>
      <c r="X28" s="168">
        <f t="shared" si="5"/>
        <v>0</v>
      </c>
      <c r="Y28" s="211"/>
      <c r="Z28" s="212"/>
      <c r="AA28" s="168">
        <f t="shared" si="6"/>
        <v>0</v>
      </c>
      <c r="AB28" s="211"/>
      <c r="AC28" s="212"/>
      <c r="AD28" s="168">
        <f t="shared" si="7"/>
        <v>0</v>
      </c>
      <c r="AE28" s="211"/>
      <c r="AF28" s="212"/>
      <c r="AG28" s="168">
        <f t="shared" si="8"/>
        <v>0</v>
      </c>
      <c r="AH28" s="211"/>
      <c r="AI28" s="212"/>
      <c r="AJ28" s="168">
        <f t="shared" si="9"/>
        <v>0</v>
      </c>
      <c r="AK28" s="211"/>
      <c r="AL28" s="212"/>
      <c r="AM28" s="168">
        <f t="shared" si="10"/>
        <v>0</v>
      </c>
      <c r="AN28" s="211">
        <v>69</v>
      </c>
      <c r="AO28" s="212">
        <v>3</v>
      </c>
      <c r="AP28" s="168">
        <f t="shared" si="11"/>
        <v>70.38</v>
      </c>
      <c r="AQ28" s="211"/>
      <c r="AR28" s="212"/>
      <c r="AS28" s="168">
        <f t="shared" si="12"/>
        <v>0</v>
      </c>
      <c r="AT28" s="211"/>
      <c r="AU28" s="212"/>
      <c r="AV28" s="168">
        <f t="shared" si="13"/>
        <v>0</v>
      </c>
      <c r="AW28" s="211"/>
      <c r="AX28" s="212"/>
      <c r="AY28" s="168">
        <f t="shared" si="14"/>
        <v>0</v>
      </c>
      <c r="AZ28" s="211"/>
      <c r="BA28" s="212"/>
      <c r="BB28" s="168">
        <f t="shared" si="15"/>
        <v>0</v>
      </c>
      <c r="BC28" s="211"/>
      <c r="BD28" s="212"/>
      <c r="BE28" s="168">
        <f t="shared" si="16"/>
        <v>0</v>
      </c>
      <c r="BF28" s="211"/>
      <c r="BG28" s="212"/>
      <c r="BH28" s="168">
        <f t="shared" si="17"/>
        <v>0</v>
      </c>
      <c r="BI28" s="211"/>
      <c r="BJ28" s="212"/>
      <c r="BK28" s="168">
        <f t="shared" si="18"/>
        <v>0</v>
      </c>
      <c r="BL28" s="213"/>
      <c r="BM28" s="214">
        <f t="shared" si="19"/>
        <v>70.38</v>
      </c>
      <c r="BN28" s="215">
        <f t="shared" si="20"/>
        <v>69</v>
      </c>
      <c r="BO28" s="312">
        <f t="shared" si="21"/>
        <v>23</v>
      </c>
      <c r="BP28" s="313">
        <f t="shared" si="22"/>
        <v>70.38</v>
      </c>
      <c r="BQ28" s="216">
        <f t="shared" si="23"/>
        <v>7.8199999999999994</v>
      </c>
      <c r="BR28" s="217">
        <f t="shared" si="65"/>
        <v>70.38</v>
      </c>
      <c r="BS28" s="218"/>
      <c r="BT28" s="218"/>
      <c r="BU28" s="218"/>
      <c r="BV28" s="218"/>
      <c r="BW28" s="285"/>
      <c r="BX28" s="279">
        <f t="shared" si="24"/>
        <v>1</v>
      </c>
      <c r="BY28" s="280">
        <f t="shared" si="25"/>
        <v>70.38</v>
      </c>
      <c r="BZ28" s="281">
        <f t="shared" si="26"/>
        <v>0</v>
      </c>
      <c r="CA28" s="282">
        <f t="shared" si="27"/>
        <v>0</v>
      </c>
      <c r="CB28" s="282">
        <f t="shared" si="28"/>
        <v>0</v>
      </c>
      <c r="CC28" s="282">
        <f t="shared" si="29"/>
        <v>0</v>
      </c>
      <c r="CD28" s="282">
        <f t="shared" si="30"/>
        <v>0</v>
      </c>
      <c r="CE28" s="282">
        <f t="shared" si="31"/>
        <v>0</v>
      </c>
      <c r="CF28" s="282">
        <f t="shared" si="32"/>
        <v>0</v>
      </c>
      <c r="CG28" s="282">
        <f t="shared" si="33"/>
        <v>0</v>
      </c>
      <c r="CH28" s="282">
        <f t="shared" si="34"/>
        <v>0</v>
      </c>
      <c r="CI28" s="282">
        <f t="shared" si="35"/>
        <v>0</v>
      </c>
      <c r="CJ28" s="282">
        <f t="shared" si="36"/>
        <v>0</v>
      </c>
      <c r="CK28" s="282">
        <f t="shared" si="37"/>
        <v>70.38</v>
      </c>
      <c r="CL28" s="282">
        <f t="shared" si="38"/>
        <v>0</v>
      </c>
      <c r="CM28" s="282">
        <f t="shared" si="39"/>
        <v>0</v>
      </c>
      <c r="CN28" s="282">
        <f t="shared" si="40"/>
        <v>0</v>
      </c>
      <c r="CO28" s="282">
        <f t="shared" si="41"/>
        <v>0</v>
      </c>
      <c r="CP28" s="282">
        <f t="shared" si="42"/>
        <v>0</v>
      </c>
      <c r="CQ28" s="282">
        <f t="shared" si="43"/>
        <v>0</v>
      </c>
      <c r="CR28" s="282">
        <f t="shared" si="44"/>
        <v>0</v>
      </c>
      <c r="CS28" s="283"/>
      <c r="CT28" s="278"/>
      <c r="CU28" s="278"/>
      <c r="CV28" s="278"/>
      <c r="CW28" s="278"/>
      <c r="CX28" s="278"/>
      <c r="CY28" s="278"/>
      <c r="CZ28" s="278"/>
      <c r="DA28" s="278"/>
      <c r="DB28" s="278"/>
      <c r="DC28" s="285"/>
      <c r="DD28" s="285"/>
      <c r="DE28" s="285"/>
      <c r="DF28" s="285"/>
      <c r="DG28" s="285"/>
      <c r="DH28" s="285"/>
      <c r="DI28" s="285"/>
      <c r="DJ28" s="285"/>
      <c r="DK28" s="285"/>
      <c r="DL28" s="294" t="str">
        <f t="shared" si="45"/>
        <v/>
      </c>
      <c r="DM28" s="294"/>
      <c r="DN28" s="294"/>
      <c r="DO28" s="294" t="str">
        <f t="shared" si="46"/>
        <v/>
      </c>
      <c r="DP28" s="294"/>
      <c r="DQ28" s="294"/>
      <c r="DR28" s="294" t="str">
        <f t="shared" si="47"/>
        <v/>
      </c>
      <c r="DS28" s="294"/>
      <c r="DT28" s="294"/>
      <c r="DU28" s="294" t="str">
        <f t="shared" si="48"/>
        <v/>
      </c>
      <c r="DV28" s="294"/>
      <c r="DW28" s="294"/>
      <c r="DX28" s="294" t="str">
        <f t="shared" si="49"/>
        <v/>
      </c>
      <c r="DY28" s="294"/>
      <c r="DZ28" s="294"/>
      <c r="EA28" s="294" t="str">
        <f t="shared" si="50"/>
        <v/>
      </c>
      <c r="EB28" s="294"/>
      <c r="EC28" s="294"/>
      <c r="ED28" s="294" t="str">
        <f t="shared" si="51"/>
        <v/>
      </c>
      <c r="EE28" s="294"/>
      <c r="EF28" s="294"/>
      <c r="EG28" s="294" t="str">
        <f t="shared" si="52"/>
        <v/>
      </c>
      <c r="EH28" s="294"/>
      <c r="EI28" s="294"/>
      <c r="EJ28" s="294" t="str">
        <f t="shared" si="53"/>
        <v/>
      </c>
      <c r="EK28" s="294"/>
      <c r="EL28" s="294"/>
      <c r="EM28" s="294" t="str">
        <f t="shared" si="54"/>
        <v/>
      </c>
      <c r="EN28" s="294"/>
      <c r="EO28" s="294"/>
      <c r="EP28" s="294" t="str">
        <f t="shared" si="55"/>
        <v/>
      </c>
      <c r="EQ28" s="294"/>
      <c r="ER28" s="294"/>
      <c r="ES28" s="294" t="str">
        <f t="shared" si="56"/>
        <v>369</v>
      </c>
      <c r="ET28" s="294"/>
      <c r="EU28" s="294"/>
      <c r="EV28" s="294" t="str">
        <f t="shared" si="57"/>
        <v/>
      </c>
      <c r="EW28" s="294"/>
      <c r="EX28" s="294"/>
      <c r="EY28" s="294" t="str">
        <f t="shared" si="58"/>
        <v/>
      </c>
      <c r="EZ28" s="294"/>
      <c r="FA28" s="294"/>
      <c r="FB28" s="294" t="str">
        <f t="shared" si="59"/>
        <v/>
      </c>
      <c r="FC28" s="294"/>
      <c r="FD28" s="294"/>
      <c r="FE28" s="294" t="str">
        <f t="shared" si="60"/>
        <v/>
      </c>
      <c r="FF28" s="294"/>
      <c r="FG28" s="294"/>
      <c r="FH28" s="294" t="str">
        <f t="shared" si="61"/>
        <v/>
      </c>
      <c r="FI28" s="294"/>
      <c r="FJ28" s="294"/>
      <c r="FK28" s="294" t="str">
        <f t="shared" si="62"/>
        <v/>
      </c>
      <c r="FL28" s="294"/>
      <c r="FM28" s="294"/>
      <c r="FN28" s="294" t="str">
        <f t="shared" si="63"/>
        <v/>
      </c>
      <c r="FO28" s="184"/>
      <c r="FP28" s="184"/>
      <c r="FQ28" s="285"/>
      <c r="FR28" s="285"/>
      <c r="FS28" s="285"/>
      <c r="FT28" s="285"/>
      <c r="FU28" s="285"/>
      <c r="FV28" s="285"/>
      <c r="FW28" s="285"/>
      <c r="FX28" s="285"/>
      <c r="FY28" s="174"/>
      <c r="FZ28" s="174"/>
    </row>
    <row r="29" spans="1:182" ht="20.100000000000001" customHeight="1">
      <c r="A29" s="210">
        <f t="shared" si="64"/>
        <v>24</v>
      </c>
      <c r="B29" s="314" t="s">
        <v>220</v>
      </c>
      <c r="C29" s="315"/>
      <c r="D29" s="316"/>
      <c r="E29" s="316"/>
      <c r="F29" s="317"/>
      <c r="G29" s="211"/>
      <c r="H29" s="212"/>
      <c r="I29" s="168">
        <f t="shared" si="0"/>
        <v>0</v>
      </c>
      <c r="J29" s="211">
        <v>35</v>
      </c>
      <c r="K29" s="212">
        <v>4</v>
      </c>
      <c r="L29" s="168">
        <f t="shared" si="1"/>
        <v>50.555555555555557</v>
      </c>
      <c r="M29" s="211"/>
      <c r="N29" s="212"/>
      <c r="O29" s="168">
        <f t="shared" si="2"/>
        <v>0</v>
      </c>
      <c r="P29" s="211"/>
      <c r="Q29" s="212"/>
      <c r="R29" s="168">
        <f t="shared" si="3"/>
        <v>0</v>
      </c>
      <c r="S29" s="211"/>
      <c r="T29" s="212"/>
      <c r="U29" s="168">
        <f t="shared" si="4"/>
        <v>0</v>
      </c>
      <c r="V29" s="211"/>
      <c r="W29" s="212"/>
      <c r="X29" s="168">
        <f t="shared" si="5"/>
        <v>0</v>
      </c>
      <c r="Y29" s="211"/>
      <c r="Z29" s="212"/>
      <c r="AA29" s="168">
        <f t="shared" si="6"/>
        <v>0</v>
      </c>
      <c r="AB29" s="211"/>
      <c r="AC29" s="212"/>
      <c r="AD29" s="168">
        <f t="shared" si="7"/>
        <v>0</v>
      </c>
      <c r="AE29" s="211"/>
      <c r="AF29" s="212"/>
      <c r="AG29" s="168">
        <f t="shared" si="8"/>
        <v>0</v>
      </c>
      <c r="AH29" s="211"/>
      <c r="AI29" s="212"/>
      <c r="AJ29" s="168">
        <f t="shared" si="9"/>
        <v>0</v>
      </c>
      <c r="AK29" s="211"/>
      <c r="AL29" s="212"/>
      <c r="AM29" s="168">
        <f t="shared" si="10"/>
        <v>0</v>
      </c>
      <c r="AN29" s="211"/>
      <c r="AO29" s="212"/>
      <c r="AP29" s="168">
        <f t="shared" si="11"/>
        <v>0</v>
      </c>
      <c r="AQ29" s="211"/>
      <c r="AR29" s="212"/>
      <c r="AS29" s="168">
        <f t="shared" si="12"/>
        <v>0</v>
      </c>
      <c r="AT29" s="211"/>
      <c r="AU29" s="212"/>
      <c r="AV29" s="168">
        <f t="shared" si="13"/>
        <v>0</v>
      </c>
      <c r="AW29" s="211"/>
      <c r="AX29" s="212"/>
      <c r="AY29" s="168">
        <f t="shared" si="14"/>
        <v>0</v>
      </c>
      <c r="AZ29" s="211"/>
      <c r="BA29" s="212"/>
      <c r="BB29" s="168">
        <f t="shared" si="15"/>
        <v>0</v>
      </c>
      <c r="BC29" s="211"/>
      <c r="BD29" s="212"/>
      <c r="BE29" s="168">
        <f t="shared" si="16"/>
        <v>0</v>
      </c>
      <c r="BF29" s="211"/>
      <c r="BG29" s="212"/>
      <c r="BH29" s="168">
        <f t="shared" si="17"/>
        <v>0</v>
      </c>
      <c r="BI29" s="211"/>
      <c r="BJ29" s="212"/>
      <c r="BK29" s="168">
        <f t="shared" si="18"/>
        <v>0</v>
      </c>
      <c r="BL29" s="213"/>
      <c r="BM29" s="214">
        <f t="shared" si="19"/>
        <v>50.555555555555557</v>
      </c>
      <c r="BN29" s="215">
        <f t="shared" si="20"/>
        <v>35</v>
      </c>
      <c r="BO29" s="312">
        <f t="shared" si="21"/>
        <v>24</v>
      </c>
      <c r="BP29" s="313">
        <f t="shared" si="22"/>
        <v>50.555555555555557</v>
      </c>
      <c r="BQ29" s="216">
        <f t="shared" si="23"/>
        <v>5.617283950617284</v>
      </c>
      <c r="BR29" s="217">
        <f t="shared" si="65"/>
        <v>50.555555555555557</v>
      </c>
      <c r="BS29" s="218"/>
      <c r="BT29" s="218"/>
      <c r="BU29" s="218"/>
      <c r="BV29" s="218"/>
      <c r="BW29" s="285"/>
      <c r="BX29" s="279">
        <f t="shared" si="24"/>
        <v>1</v>
      </c>
      <c r="BY29" s="280">
        <f t="shared" si="25"/>
        <v>50.555555555555557</v>
      </c>
      <c r="BZ29" s="281">
        <f t="shared" si="26"/>
        <v>0</v>
      </c>
      <c r="CA29" s="282">
        <f t="shared" si="27"/>
        <v>50.555555555555557</v>
      </c>
      <c r="CB29" s="282">
        <f t="shared" si="28"/>
        <v>0</v>
      </c>
      <c r="CC29" s="282">
        <f t="shared" si="29"/>
        <v>0</v>
      </c>
      <c r="CD29" s="282">
        <f t="shared" si="30"/>
        <v>0</v>
      </c>
      <c r="CE29" s="282">
        <f t="shared" si="31"/>
        <v>0</v>
      </c>
      <c r="CF29" s="282">
        <f t="shared" si="32"/>
        <v>0</v>
      </c>
      <c r="CG29" s="282">
        <f t="shared" si="33"/>
        <v>0</v>
      </c>
      <c r="CH29" s="282">
        <f t="shared" si="34"/>
        <v>0</v>
      </c>
      <c r="CI29" s="282">
        <f t="shared" si="35"/>
        <v>0</v>
      </c>
      <c r="CJ29" s="282">
        <f t="shared" si="36"/>
        <v>0</v>
      </c>
      <c r="CK29" s="282">
        <f t="shared" si="37"/>
        <v>0</v>
      </c>
      <c r="CL29" s="282">
        <f t="shared" si="38"/>
        <v>0</v>
      </c>
      <c r="CM29" s="282">
        <f t="shared" si="39"/>
        <v>0</v>
      </c>
      <c r="CN29" s="282">
        <f t="shared" si="40"/>
        <v>0</v>
      </c>
      <c r="CO29" s="282">
        <f t="shared" si="41"/>
        <v>0</v>
      </c>
      <c r="CP29" s="282">
        <f t="shared" si="42"/>
        <v>0</v>
      </c>
      <c r="CQ29" s="282">
        <f t="shared" si="43"/>
        <v>0</v>
      </c>
      <c r="CR29" s="282">
        <f t="shared" si="44"/>
        <v>0</v>
      </c>
      <c r="CS29" s="283"/>
      <c r="CT29" s="278"/>
      <c r="CU29" s="278"/>
      <c r="CV29" s="278"/>
      <c r="CW29" s="278"/>
      <c r="CX29" s="278"/>
      <c r="CY29" s="278"/>
      <c r="CZ29" s="278"/>
      <c r="DA29" s="278"/>
      <c r="DB29" s="278"/>
      <c r="DC29" s="285"/>
      <c r="DD29" s="285"/>
      <c r="DE29" s="285"/>
      <c r="DF29" s="285"/>
      <c r="DG29" s="285"/>
      <c r="DH29" s="285"/>
      <c r="DI29" s="285"/>
      <c r="DJ29" s="285"/>
      <c r="DK29" s="285"/>
      <c r="DL29" s="294" t="str">
        <f t="shared" si="45"/>
        <v/>
      </c>
      <c r="DM29" s="294"/>
      <c r="DN29" s="294"/>
      <c r="DO29" s="294" t="str">
        <f t="shared" si="46"/>
        <v>435</v>
      </c>
      <c r="DP29" s="294"/>
      <c r="DQ29" s="294"/>
      <c r="DR29" s="294" t="str">
        <f t="shared" si="47"/>
        <v/>
      </c>
      <c r="DS29" s="294"/>
      <c r="DT29" s="294"/>
      <c r="DU29" s="294" t="str">
        <f t="shared" si="48"/>
        <v/>
      </c>
      <c r="DV29" s="294"/>
      <c r="DW29" s="294"/>
      <c r="DX29" s="294" t="str">
        <f t="shared" si="49"/>
        <v/>
      </c>
      <c r="DY29" s="294"/>
      <c r="DZ29" s="294"/>
      <c r="EA29" s="294" t="str">
        <f t="shared" si="50"/>
        <v/>
      </c>
      <c r="EB29" s="294"/>
      <c r="EC29" s="294"/>
      <c r="ED29" s="294" t="str">
        <f t="shared" si="51"/>
        <v/>
      </c>
      <c r="EE29" s="294"/>
      <c r="EF29" s="294"/>
      <c r="EG29" s="294" t="str">
        <f t="shared" si="52"/>
        <v/>
      </c>
      <c r="EH29" s="294"/>
      <c r="EI29" s="294"/>
      <c r="EJ29" s="294" t="str">
        <f t="shared" si="53"/>
        <v/>
      </c>
      <c r="EK29" s="294"/>
      <c r="EL29" s="294"/>
      <c r="EM29" s="294" t="str">
        <f t="shared" si="54"/>
        <v/>
      </c>
      <c r="EN29" s="294"/>
      <c r="EO29" s="294"/>
      <c r="EP29" s="294" t="str">
        <f t="shared" si="55"/>
        <v/>
      </c>
      <c r="EQ29" s="294"/>
      <c r="ER29" s="294"/>
      <c r="ES29" s="294" t="str">
        <f t="shared" si="56"/>
        <v/>
      </c>
      <c r="ET29" s="294"/>
      <c r="EU29" s="294"/>
      <c r="EV29" s="294" t="str">
        <f t="shared" si="57"/>
        <v/>
      </c>
      <c r="EW29" s="294"/>
      <c r="EX29" s="294"/>
      <c r="EY29" s="294" t="str">
        <f t="shared" si="58"/>
        <v/>
      </c>
      <c r="EZ29" s="294"/>
      <c r="FA29" s="294"/>
      <c r="FB29" s="294" t="str">
        <f t="shared" si="59"/>
        <v/>
      </c>
      <c r="FC29" s="294"/>
      <c r="FD29" s="294"/>
      <c r="FE29" s="294" t="str">
        <f t="shared" si="60"/>
        <v/>
      </c>
      <c r="FF29" s="294"/>
      <c r="FG29" s="294"/>
      <c r="FH29" s="294" t="str">
        <f t="shared" si="61"/>
        <v/>
      </c>
      <c r="FI29" s="294"/>
      <c r="FJ29" s="294"/>
      <c r="FK29" s="294" t="str">
        <f t="shared" si="62"/>
        <v/>
      </c>
      <c r="FL29" s="294"/>
      <c r="FM29" s="294"/>
      <c r="FN29" s="294" t="str">
        <f t="shared" si="63"/>
        <v/>
      </c>
      <c r="FO29" s="184"/>
      <c r="FP29" s="184"/>
      <c r="FQ29" s="285"/>
      <c r="FR29" s="285"/>
      <c r="FS29" s="285"/>
      <c r="FT29" s="285"/>
      <c r="FU29" s="285"/>
      <c r="FV29" s="285"/>
      <c r="FW29" s="285"/>
      <c r="FX29" s="285"/>
      <c r="FY29" s="174"/>
      <c r="FZ29" s="174"/>
    </row>
    <row r="30" spans="1:182" ht="20.100000000000001" customHeight="1">
      <c r="A30" s="210">
        <f t="shared" si="64"/>
        <v>25</v>
      </c>
      <c r="B30" s="314" t="s">
        <v>211</v>
      </c>
      <c r="C30" s="315"/>
      <c r="D30" s="316"/>
      <c r="E30" s="316"/>
      <c r="F30" s="317"/>
      <c r="G30" s="211"/>
      <c r="H30" s="212"/>
      <c r="I30" s="168">
        <f t="shared" si="0"/>
        <v>0</v>
      </c>
      <c r="J30" s="211"/>
      <c r="K30" s="212"/>
      <c r="L30" s="168">
        <f t="shared" si="1"/>
        <v>0</v>
      </c>
      <c r="M30" s="211"/>
      <c r="N30" s="212"/>
      <c r="O30" s="168">
        <f t="shared" si="2"/>
        <v>0</v>
      </c>
      <c r="P30" s="211"/>
      <c r="Q30" s="212"/>
      <c r="R30" s="168">
        <f t="shared" si="3"/>
        <v>0</v>
      </c>
      <c r="S30" s="211"/>
      <c r="T30" s="212"/>
      <c r="U30" s="168">
        <f t="shared" si="4"/>
        <v>0</v>
      </c>
      <c r="V30" s="211"/>
      <c r="W30" s="212"/>
      <c r="X30" s="168">
        <f t="shared" si="5"/>
        <v>0</v>
      </c>
      <c r="Y30" s="211"/>
      <c r="Z30" s="212"/>
      <c r="AA30" s="168">
        <f t="shared" si="6"/>
        <v>0</v>
      </c>
      <c r="AB30" s="211"/>
      <c r="AC30" s="212"/>
      <c r="AD30" s="168">
        <f t="shared" si="7"/>
        <v>0</v>
      </c>
      <c r="AE30" s="211"/>
      <c r="AF30" s="212"/>
      <c r="AG30" s="168">
        <f t="shared" si="8"/>
        <v>0</v>
      </c>
      <c r="AH30" s="211"/>
      <c r="AI30" s="212"/>
      <c r="AJ30" s="168">
        <f t="shared" si="9"/>
        <v>0</v>
      </c>
      <c r="AK30" s="211"/>
      <c r="AL30" s="212"/>
      <c r="AM30" s="168">
        <f t="shared" si="10"/>
        <v>0</v>
      </c>
      <c r="AN30" s="211"/>
      <c r="AO30" s="212"/>
      <c r="AP30" s="168">
        <f t="shared" si="11"/>
        <v>0</v>
      </c>
      <c r="AQ30" s="211"/>
      <c r="AR30" s="212"/>
      <c r="AS30" s="168">
        <f t="shared" si="12"/>
        <v>0</v>
      </c>
      <c r="AT30" s="211"/>
      <c r="AU30" s="212"/>
      <c r="AV30" s="168">
        <f t="shared" si="13"/>
        <v>0</v>
      </c>
      <c r="AW30" s="211"/>
      <c r="AX30" s="212"/>
      <c r="AY30" s="168">
        <f t="shared" si="14"/>
        <v>0</v>
      </c>
      <c r="AZ30" s="211"/>
      <c r="BA30" s="212"/>
      <c r="BB30" s="168">
        <f t="shared" si="15"/>
        <v>0</v>
      </c>
      <c r="BC30" s="211"/>
      <c r="BD30" s="212"/>
      <c r="BE30" s="168">
        <f t="shared" si="16"/>
        <v>0</v>
      </c>
      <c r="BF30" s="211"/>
      <c r="BG30" s="212"/>
      <c r="BH30" s="168">
        <f t="shared" si="17"/>
        <v>0</v>
      </c>
      <c r="BI30" s="211"/>
      <c r="BJ30" s="212"/>
      <c r="BK30" s="168">
        <f t="shared" si="18"/>
        <v>0</v>
      </c>
      <c r="BL30" s="213"/>
      <c r="BM30" s="214">
        <f t="shared" si="19"/>
        <v>0</v>
      </c>
      <c r="BN30" s="215">
        <f t="shared" si="20"/>
        <v>0</v>
      </c>
      <c r="BO30" s="312">
        <f t="shared" si="21"/>
        <v>25</v>
      </c>
      <c r="BP30" s="313">
        <f t="shared" si="22"/>
        <v>0</v>
      </c>
      <c r="BQ30" s="216">
        <f t="shared" si="23"/>
        <v>0</v>
      </c>
      <c r="BR30" s="217" t="e">
        <f t="shared" si="65"/>
        <v>#DIV/0!</v>
      </c>
      <c r="BS30" s="218"/>
      <c r="BT30" s="218"/>
      <c r="BU30" s="218"/>
      <c r="BV30" s="218"/>
      <c r="BW30" s="219"/>
      <c r="BX30" s="279">
        <f t="shared" si="24"/>
        <v>0</v>
      </c>
      <c r="BY30" s="280">
        <f t="shared" si="25"/>
        <v>0</v>
      </c>
      <c r="BZ30" s="286">
        <f t="shared" si="26"/>
        <v>0</v>
      </c>
      <c r="CA30" s="287">
        <f t="shared" si="27"/>
        <v>0</v>
      </c>
      <c r="CB30" s="287">
        <f t="shared" si="28"/>
        <v>0</v>
      </c>
      <c r="CC30" s="287">
        <f t="shared" si="29"/>
        <v>0</v>
      </c>
      <c r="CD30" s="287">
        <f t="shared" si="30"/>
        <v>0</v>
      </c>
      <c r="CE30" s="287">
        <f t="shared" si="31"/>
        <v>0</v>
      </c>
      <c r="CF30" s="287">
        <f t="shared" si="32"/>
        <v>0</v>
      </c>
      <c r="CG30" s="287">
        <f t="shared" si="33"/>
        <v>0</v>
      </c>
      <c r="CH30" s="287">
        <f t="shared" si="34"/>
        <v>0</v>
      </c>
      <c r="CI30" s="287">
        <f t="shared" si="35"/>
        <v>0</v>
      </c>
      <c r="CJ30" s="287">
        <f t="shared" si="36"/>
        <v>0</v>
      </c>
      <c r="CK30" s="287">
        <f t="shared" si="37"/>
        <v>0</v>
      </c>
      <c r="CL30" s="287">
        <f t="shared" si="38"/>
        <v>0</v>
      </c>
      <c r="CM30" s="287">
        <f t="shared" si="39"/>
        <v>0</v>
      </c>
      <c r="CN30" s="287">
        <f t="shared" si="40"/>
        <v>0</v>
      </c>
      <c r="CO30" s="287">
        <f t="shared" si="41"/>
        <v>0</v>
      </c>
      <c r="CP30" s="287">
        <f t="shared" si="42"/>
        <v>0</v>
      </c>
      <c r="CQ30" s="287">
        <f t="shared" si="43"/>
        <v>0</v>
      </c>
      <c r="CR30" s="287">
        <f t="shared" si="44"/>
        <v>0</v>
      </c>
      <c r="CS30" s="288"/>
      <c r="CT30" s="278"/>
      <c r="CU30" s="278"/>
      <c r="CV30" s="278"/>
      <c r="CW30" s="278"/>
      <c r="CX30" s="278"/>
      <c r="CY30" s="278"/>
      <c r="CZ30" s="278"/>
      <c r="DA30" s="278"/>
      <c r="DB30" s="278"/>
      <c r="DC30" s="219"/>
      <c r="DD30" s="219"/>
      <c r="DE30" s="219"/>
      <c r="DF30" s="219"/>
      <c r="DG30" s="219"/>
      <c r="DH30" s="219"/>
      <c r="DI30" s="219"/>
      <c r="DJ30" s="219"/>
      <c r="DK30" s="219"/>
      <c r="DL30" s="294" t="str">
        <f t="shared" si="45"/>
        <v/>
      </c>
      <c r="DM30" s="294"/>
      <c r="DN30" s="294"/>
      <c r="DO30" s="294" t="str">
        <f t="shared" si="46"/>
        <v/>
      </c>
      <c r="DP30" s="294"/>
      <c r="DQ30" s="294"/>
      <c r="DR30" s="294" t="str">
        <f t="shared" si="47"/>
        <v/>
      </c>
      <c r="DS30" s="294"/>
      <c r="DT30" s="294"/>
      <c r="DU30" s="294" t="str">
        <f t="shared" si="48"/>
        <v/>
      </c>
      <c r="DV30" s="294"/>
      <c r="DW30" s="294"/>
      <c r="DX30" s="294" t="str">
        <f t="shared" si="49"/>
        <v/>
      </c>
      <c r="DY30" s="294"/>
      <c r="DZ30" s="294"/>
      <c r="EA30" s="294" t="str">
        <f t="shared" si="50"/>
        <v/>
      </c>
      <c r="EB30" s="294"/>
      <c r="EC30" s="294"/>
      <c r="ED30" s="294" t="str">
        <f t="shared" si="51"/>
        <v/>
      </c>
      <c r="EE30" s="294"/>
      <c r="EF30" s="294"/>
      <c r="EG30" s="294" t="str">
        <f t="shared" si="52"/>
        <v/>
      </c>
      <c r="EH30" s="294"/>
      <c r="EI30" s="294"/>
      <c r="EJ30" s="294" t="str">
        <f t="shared" si="53"/>
        <v/>
      </c>
      <c r="EK30" s="294"/>
      <c r="EL30" s="294"/>
      <c r="EM30" s="294" t="str">
        <f t="shared" si="54"/>
        <v/>
      </c>
      <c r="EN30" s="294"/>
      <c r="EO30" s="294"/>
      <c r="EP30" s="294" t="str">
        <f t="shared" si="55"/>
        <v/>
      </c>
      <c r="EQ30" s="294"/>
      <c r="ER30" s="294"/>
      <c r="ES30" s="294" t="str">
        <f t="shared" si="56"/>
        <v/>
      </c>
      <c r="ET30" s="294"/>
      <c r="EU30" s="294"/>
      <c r="EV30" s="294" t="str">
        <f t="shared" si="57"/>
        <v/>
      </c>
      <c r="EW30" s="294"/>
      <c r="EX30" s="294"/>
      <c r="EY30" s="294" t="str">
        <f t="shared" si="58"/>
        <v/>
      </c>
      <c r="EZ30" s="294"/>
      <c r="FA30" s="294"/>
      <c r="FB30" s="294" t="str">
        <f t="shared" si="59"/>
        <v/>
      </c>
      <c r="FC30" s="294"/>
      <c r="FD30" s="294"/>
      <c r="FE30" s="294" t="str">
        <f t="shared" si="60"/>
        <v/>
      </c>
      <c r="FF30" s="294"/>
      <c r="FG30" s="294"/>
      <c r="FH30" s="294" t="str">
        <f t="shared" si="61"/>
        <v/>
      </c>
      <c r="FI30" s="294"/>
      <c r="FJ30" s="294"/>
      <c r="FK30" s="294" t="str">
        <f t="shared" si="62"/>
        <v/>
      </c>
      <c r="FL30" s="294"/>
      <c r="FM30" s="294"/>
      <c r="FN30" s="294" t="str">
        <f t="shared" si="63"/>
        <v/>
      </c>
      <c r="FO30" s="184"/>
      <c r="FP30" s="184"/>
      <c r="FQ30" s="285"/>
      <c r="FR30" s="285"/>
      <c r="FS30" s="285"/>
      <c r="FT30" s="285"/>
      <c r="FU30" s="285"/>
      <c r="FV30" s="285"/>
      <c r="FW30" s="285"/>
      <c r="FX30" s="285"/>
      <c r="FY30" s="174"/>
      <c r="FZ30" s="174"/>
    </row>
    <row r="31" spans="1:182" s="220" customFormat="1" ht="30" customHeight="1">
      <c r="A31" s="259"/>
      <c r="G31" s="223"/>
      <c r="H31" s="260" t="s">
        <v>124</v>
      </c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61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262"/>
      <c r="AV31" s="262"/>
      <c r="AW31" s="262"/>
      <c r="AX31" s="262"/>
      <c r="AY31" s="262"/>
      <c r="AZ31" s="262"/>
      <c r="BA31" s="262"/>
      <c r="BB31" s="262"/>
      <c r="BC31" s="262"/>
      <c r="BD31" s="262"/>
      <c r="BE31" s="262"/>
      <c r="BF31" s="262"/>
      <c r="BG31" s="262"/>
      <c r="BH31" s="262"/>
      <c r="BI31" s="262"/>
      <c r="BJ31" s="262"/>
      <c r="BK31" s="262"/>
      <c r="BL31" s="262"/>
      <c r="BM31" s="262"/>
      <c r="BO31" s="262" t="s">
        <v>192</v>
      </c>
      <c r="BP31" s="263">
        <f>BP1</f>
        <v>9</v>
      </c>
      <c r="BQ31" s="264" t="s">
        <v>193</v>
      </c>
      <c r="BR31" s="233"/>
      <c r="BS31" s="233"/>
      <c r="BT31" s="233"/>
      <c r="BU31" s="233"/>
      <c r="BV31" s="233"/>
      <c r="BW31" s="223"/>
      <c r="BX31" s="223"/>
      <c r="BY31" s="223"/>
      <c r="BZ31" s="255"/>
      <c r="CA31" s="255"/>
      <c r="CB31" s="255"/>
      <c r="CC31" s="255"/>
      <c r="CD31" s="255"/>
      <c r="CE31" s="255"/>
      <c r="CF31" s="255"/>
      <c r="CG31" s="255"/>
      <c r="CH31" s="255"/>
      <c r="CI31" s="255"/>
      <c r="CJ31" s="255"/>
      <c r="CK31" s="255"/>
      <c r="CL31" s="255"/>
      <c r="CM31" s="255"/>
      <c r="CN31" s="255"/>
      <c r="CO31" s="255"/>
      <c r="CP31" s="255"/>
      <c r="CQ31" s="255"/>
      <c r="CR31" s="255"/>
      <c r="CS31" s="255"/>
      <c r="CT31" s="255"/>
      <c r="CU31" s="255"/>
      <c r="CV31" s="255"/>
      <c r="CW31" s="255"/>
      <c r="CX31" s="255"/>
      <c r="CY31" s="255"/>
      <c r="CZ31" s="255"/>
      <c r="DA31" s="255"/>
      <c r="DB31" s="255"/>
      <c r="DC31" s="223"/>
      <c r="DD31" s="223"/>
      <c r="DE31" s="223"/>
      <c r="DF31" s="223"/>
      <c r="DG31" s="223"/>
      <c r="DH31" s="223"/>
      <c r="DI31" s="223"/>
      <c r="DJ31" s="223"/>
      <c r="DK31" s="223"/>
      <c r="DL31" s="223"/>
      <c r="DM31" s="223"/>
      <c r="DN31" s="223"/>
      <c r="DO31" s="223"/>
      <c r="DP31" s="223"/>
      <c r="DQ31" s="223"/>
      <c r="FN31" s="265"/>
    </row>
    <row r="32" spans="1:182" s="220" customFormat="1" ht="18.75">
      <c r="A32" s="259"/>
      <c r="C32" s="266"/>
      <c r="D32" s="266"/>
      <c r="E32" s="266"/>
      <c r="G32" s="223"/>
      <c r="H32" s="223"/>
      <c r="I32" s="223"/>
      <c r="J32" s="231"/>
      <c r="K32" s="231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Q32" s="233"/>
      <c r="BR32" s="233"/>
      <c r="BS32" s="233"/>
      <c r="BT32" s="233"/>
      <c r="BU32" s="233"/>
      <c r="BV32" s="233"/>
      <c r="BW32" s="223"/>
      <c r="BX32" s="223"/>
      <c r="BY32" s="223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23"/>
      <c r="DD32" s="223"/>
      <c r="DE32" s="223"/>
      <c r="DF32" s="223"/>
      <c r="DG32" s="223"/>
      <c r="DH32" s="223"/>
      <c r="DI32" s="223"/>
      <c r="DJ32" s="223"/>
      <c r="DK32" s="223"/>
      <c r="DL32" s="223"/>
      <c r="DM32" s="223"/>
      <c r="DN32" s="223"/>
      <c r="DO32" s="223"/>
      <c r="DP32" s="223"/>
      <c r="DQ32" s="223"/>
      <c r="FN32" s="265"/>
    </row>
    <row r="33" spans="2:170" s="220" customFormat="1" ht="18.75"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Q33" s="233"/>
      <c r="BR33" s="233"/>
      <c r="BS33" s="233"/>
      <c r="BT33" s="233"/>
      <c r="BU33" s="233"/>
      <c r="BV33" s="233"/>
      <c r="BW33" s="223"/>
      <c r="BX33" s="223"/>
      <c r="BY33" s="223"/>
      <c r="BZ33" s="255"/>
      <c r="CA33" s="255"/>
      <c r="CB33" s="255"/>
      <c r="CC33" s="255"/>
      <c r="CD33" s="255"/>
      <c r="CE33" s="255"/>
      <c r="CF33" s="255"/>
      <c r="CG33" s="255"/>
      <c r="CH33" s="255"/>
      <c r="CI33" s="255"/>
      <c r="CJ33" s="255"/>
      <c r="CK33" s="255"/>
      <c r="CL33" s="255"/>
      <c r="CM33" s="255"/>
      <c r="CN33" s="255"/>
      <c r="CO33" s="255"/>
      <c r="CP33" s="255"/>
      <c r="CQ33" s="255"/>
      <c r="CR33" s="255"/>
      <c r="CS33" s="255"/>
      <c r="CT33" s="255"/>
      <c r="CU33" s="255"/>
      <c r="CV33" s="255"/>
      <c r="CW33" s="255"/>
      <c r="CX33" s="255"/>
      <c r="CY33" s="255"/>
      <c r="CZ33" s="255"/>
      <c r="DA33" s="255"/>
      <c r="DB33" s="255"/>
      <c r="DC33" s="223"/>
      <c r="DD33" s="223"/>
      <c r="DE33" s="223"/>
      <c r="DF33" s="223"/>
      <c r="DG33" s="223"/>
      <c r="DH33" s="223"/>
      <c r="DI33" s="223"/>
      <c r="DJ33" s="223"/>
      <c r="DK33" s="223"/>
      <c r="DL33" s="223"/>
      <c r="DM33" s="223"/>
      <c r="DN33" s="223"/>
      <c r="DO33" s="223"/>
      <c r="DP33" s="223"/>
      <c r="DQ33" s="223"/>
      <c r="FN33" s="265"/>
    </row>
    <row r="34" spans="2:170" s="220" customFormat="1">
      <c r="B34" s="231" t="s">
        <v>174</v>
      </c>
      <c r="C34" s="223"/>
      <c r="D34" s="223"/>
      <c r="E34" s="223"/>
      <c r="F34" s="295"/>
      <c r="G34" s="295"/>
      <c r="H34" s="295"/>
      <c r="I34" s="295"/>
      <c r="J34" s="295"/>
      <c r="K34" s="295"/>
      <c r="L34" s="295"/>
      <c r="M34" s="231"/>
      <c r="N34" s="231"/>
      <c r="O34" s="231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Q34" s="233"/>
      <c r="BR34" s="233"/>
      <c r="BS34" s="233"/>
      <c r="BT34" s="233"/>
      <c r="BU34" s="233"/>
      <c r="BV34" s="23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223"/>
      <c r="CK34" s="223"/>
      <c r="CL34" s="223"/>
      <c r="CM34" s="223"/>
      <c r="CN34" s="223"/>
      <c r="CO34" s="223"/>
      <c r="CP34" s="223"/>
      <c r="CQ34" s="223"/>
      <c r="CR34" s="223"/>
      <c r="CS34" s="223"/>
      <c r="CT34" s="223"/>
      <c r="CU34" s="223"/>
      <c r="CV34" s="223"/>
      <c r="CW34" s="223"/>
      <c r="CX34" s="223"/>
      <c r="CY34" s="223"/>
      <c r="CZ34" s="223"/>
      <c r="DA34" s="223"/>
      <c r="DB34" s="223"/>
      <c r="DC34" s="223"/>
      <c r="DD34" s="223"/>
      <c r="DE34" s="223"/>
      <c r="DF34" s="223"/>
      <c r="DG34" s="223"/>
      <c r="DH34" s="223"/>
      <c r="DI34" s="223"/>
      <c r="DJ34" s="223"/>
      <c r="DK34" s="223"/>
      <c r="DL34" s="223"/>
      <c r="DM34" s="223"/>
      <c r="DN34" s="223"/>
      <c r="DO34" s="223"/>
      <c r="DP34" s="223"/>
      <c r="DQ34" s="223"/>
    </row>
    <row r="35" spans="2:170" s="220" customFormat="1">
      <c r="B35" s="231" t="s">
        <v>175</v>
      </c>
      <c r="C35" s="223"/>
      <c r="D35" s="223"/>
      <c r="E35" s="223"/>
      <c r="F35" s="220" t="s">
        <v>124</v>
      </c>
      <c r="G35" s="308"/>
      <c r="H35" s="308"/>
      <c r="I35" s="308"/>
      <c r="J35" s="308"/>
      <c r="K35" s="308"/>
      <c r="L35" s="308"/>
      <c r="M35" s="309"/>
      <c r="N35" s="309"/>
      <c r="O35" s="309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1"/>
      <c r="BQ35" s="233"/>
      <c r="BR35" s="233"/>
      <c r="BS35" s="233"/>
      <c r="BT35" s="233"/>
      <c r="BU35" s="233"/>
      <c r="BV35" s="23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  <c r="CG35" s="223"/>
      <c r="CH35" s="223"/>
      <c r="CI35" s="223"/>
      <c r="CJ35" s="223"/>
      <c r="CK35" s="223"/>
      <c r="CL35" s="223"/>
      <c r="CM35" s="223"/>
      <c r="CN35" s="223"/>
      <c r="CO35" s="223"/>
      <c r="CP35" s="223"/>
      <c r="CQ35" s="223"/>
      <c r="CR35" s="223"/>
      <c r="CS35" s="223"/>
      <c r="CT35" s="223"/>
      <c r="CU35" s="223"/>
      <c r="CV35" s="223"/>
      <c r="CW35" s="223"/>
      <c r="CX35" s="223"/>
      <c r="CY35" s="223"/>
      <c r="CZ35" s="223"/>
      <c r="DA35" s="223"/>
      <c r="DB35" s="223"/>
      <c r="DC35" s="223"/>
      <c r="DD35" s="223"/>
      <c r="DE35" s="223"/>
      <c r="DF35" s="223"/>
      <c r="DG35" s="223"/>
      <c r="DH35" s="223"/>
      <c r="DI35" s="223"/>
      <c r="DJ35" s="223"/>
      <c r="DK35" s="223"/>
      <c r="DL35" s="223"/>
      <c r="DM35" s="223"/>
      <c r="DN35" s="223"/>
      <c r="DO35" s="223"/>
      <c r="DP35" s="223"/>
      <c r="DQ35" s="223"/>
    </row>
    <row r="36" spans="2:170">
      <c r="B36" s="219"/>
      <c r="C36" s="57"/>
      <c r="D36" s="57"/>
      <c r="E36" s="57"/>
      <c r="F36" s="169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69"/>
    </row>
    <row r="37" spans="2:170" ht="27.75" hidden="1" customHeight="1">
      <c r="B37" s="184"/>
      <c r="F37" s="169"/>
      <c r="G37" s="58"/>
      <c r="H37" s="58"/>
      <c r="I37" s="50" t="s">
        <v>32</v>
      </c>
      <c r="J37" s="175"/>
      <c r="K37" s="147"/>
      <c r="L37" s="50" t="s">
        <v>33</v>
      </c>
      <c r="M37" s="175"/>
      <c r="N37" s="147"/>
      <c r="O37" s="50" t="s">
        <v>34</v>
      </c>
      <c r="P37" s="175"/>
      <c r="Q37" s="147"/>
      <c r="R37" s="50" t="s">
        <v>59</v>
      </c>
      <c r="S37" s="175"/>
      <c r="T37" s="147"/>
      <c r="U37" s="50" t="s">
        <v>58</v>
      </c>
      <c r="V37" s="175"/>
      <c r="W37" s="147"/>
      <c r="X37" s="50" t="s">
        <v>57</v>
      </c>
      <c r="Y37" s="175"/>
      <c r="Z37" s="147"/>
      <c r="AA37" s="50" t="s">
        <v>56</v>
      </c>
      <c r="AB37" s="175"/>
      <c r="AC37" s="147"/>
      <c r="AD37" s="50" t="s">
        <v>23</v>
      </c>
      <c r="AE37" s="175"/>
      <c r="AF37" s="147"/>
      <c r="AG37" s="50" t="s">
        <v>55</v>
      </c>
      <c r="AH37" s="58"/>
      <c r="AI37" s="58"/>
      <c r="AJ37" s="50" t="s">
        <v>18</v>
      </c>
      <c r="AL37" s="58"/>
      <c r="AM37" s="50" t="s">
        <v>68</v>
      </c>
      <c r="AN37" s="58"/>
      <c r="AO37" s="58"/>
      <c r="AP37" s="50" t="s">
        <v>69</v>
      </c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69"/>
    </row>
    <row r="38" spans="2:170">
      <c r="B38" s="184"/>
      <c r="F38" s="169"/>
      <c r="G38" s="58"/>
      <c r="H38" s="58"/>
      <c r="I38" s="59"/>
      <c r="J38" s="58"/>
      <c r="K38" s="58"/>
      <c r="L38" s="60"/>
      <c r="M38" s="58"/>
      <c r="N38" s="58"/>
      <c r="O38" s="60"/>
      <c r="P38" s="58"/>
      <c r="Q38" s="58"/>
      <c r="R38" s="60"/>
      <c r="S38" s="58"/>
      <c r="T38" s="58"/>
      <c r="U38" s="60"/>
      <c r="V38" s="58"/>
      <c r="W38" s="58"/>
      <c r="X38" s="60"/>
      <c r="Y38" s="58"/>
      <c r="Z38" s="58"/>
      <c r="AA38" s="60"/>
      <c r="AB38" s="58"/>
      <c r="AC38" s="58"/>
      <c r="AD38" s="60"/>
      <c r="AE38" s="58"/>
      <c r="AF38" s="58"/>
      <c r="AG38" s="60"/>
      <c r="AH38" s="58"/>
      <c r="AI38" s="58"/>
      <c r="AJ38" s="60"/>
      <c r="AK38" s="58"/>
      <c r="AL38" s="58"/>
      <c r="AM38" s="60"/>
      <c r="AN38" s="58"/>
      <c r="AO38" s="58"/>
      <c r="AP38" s="6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69"/>
    </row>
    <row r="39" spans="2:170">
      <c r="B39" s="176"/>
      <c r="C39" s="177"/>
      <c r="D39" s="177"/>
      <c r="E39" s="177"/>
      <c r="F39" s="178"/>
      <c r="G39" s="58"/>
      <c r="H39" s="58"/>
      <c r="I39" s="60"/>
      <c r="J39" s="58"/>
      <c r="K39" s="58"/>
      <c r="L39" s="60"/>
      <c r="M39" s="58"/>
      <c r="N39" s="58"/>
      <c r="O39" s="60"/>
      <c r="P39" s="58"/>
      <c r="Q39" s="58"/>
      <c r="R39" s="60"/>
      <c r="S39" s="58"/>
      <c r="T39" s="58"/>
      <c r="U39" s="60"/>
      <c r="V39" s="58"/>
      <c r="W39" s="58"/>
      <c r="X39" s="60"/>
      <c r="Y39" s="58"/>
      <c r="Z39" s="58"/>
      <c r="AA39" s="60"/>
      <c r="AB39" s="58"/>
      <c r="AC39" s="58"/>
      <c r="AD39" s="60"/>
      <c r="AE39" s="58"/>
      <c r="AF39" s="58"/>
      <c r="AG39" s="60"/>
      <c r="AH39" s="58"/>
      <c r="AI39" s="58"/>
      <c r="AJ39" s="60"/>
      <c r="AK39" s="58"/>
      <c r="AL39" s="58"/>
      <c r="AM39" s="60"/>
      <c r="AN39" s="58"/>
      <c r="AO39" s="58"/>
      <c r="AP39" s="6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69"/>
    </row>
    <row r="40" spans="2:170">
      <c r="B40" s="173"/>
      <c r="C40" s="177"/>
      <c r="D40" s="177"/>
      <c r="E40" s="177"/>
      <c r="F40" s="178"/>
      <c r="G40" s="58"/>
      <c r="H40" s="58"/>
      <c r="I40" s="60"/>
      <c r="J40" s="58"/>
      <c r="K40" s="58"/>
      <c r="L40" s="60"/>
      <c r="M40" s="58"/>
      <c r="N40" s="58"/>
      <c r="O40" s="60"/>
      <c r="P40" s="58"/>
      <c r="Q40" s="58"/>
      <c r="R40" s="60"/>
      <c r="S40" s="58"/>
      <c r="T40" s="58"/>
      <c r="U40" s="60"/>
      <c r="V40" s="58"/>
      <c r="W40" s="58"/>
      <c r="X40" s="60"/>
      <c r="Y40" s="58"/>
      <c r="Z40" s="58"/>
      <c r="AA40" s="60"/>
      <c r="AB40" s="58"/>
      <c r="AC40" s="58"/>
      <c r="AD40" s="60"/>
      <c r="AE40" s="58"/>
      <c r="AF40" s="58"/>
      <c r="AG40" s="60"/>
      <c r="AH40" s="58"/>
      <c r="AI40" s="58"/>
      <c r="AJ40" s="60"/>
      <c r="AK40" s="58"/>
      <c r="AL40" s="58"/>
      <c r="AM40" s="60"/>
      <c r="AN40" s="58"/>
      <c r="AO40" s="58"/>
      <c r="AP40" s="6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69"/>
    </row>
    <row r="41" spans="2:170">
      <c r="B41" s="177"/>
      <c r="C41" s="179"/>
      <c r="D41" s="179"/>
      <c r="E41" s="179"/>
      <c r="F41" s="178"/>
      <c r="G41" s="58"/>
      <c r="H41" s="58"/>
      <c r="I41" s="60"/>
      <c r="J41" s="58"/>
      <c r="K41" s="58"/>
      <c r="L41" s="60"/>
      <c r="M41" s="58"/>
      <c r="N41" s="58"/>
      <c r="O41" s="60"/>
      <c r="P41" s="58"/>
      <c r="Q41" s="58"/>
      <c r="R41" s="60"/>
      <c r="S41" s="58"/>
      <c r="T41" s="58"/>
      <c r="U41" s="60"/>
      <c r="V41" s="58"/>
      <c r="W41" s="58"/>
      <c r="X41" s="60"/>
      <c r="Y41" s="58"/>
      <c r="Z41" s="58"/>
      <c r="AA41" s="60"/>
      <c r="AB41" s="58"/>
      <c r="AC41" s="58"/>
      <c r="AD41" s="60"/>
      <c r="AE41" s="58"/>
      <c r="AF41" s="58"/>
      <c r="AG41" s="60"/>
      <c r="AH41" s="58"/>
      <c r="AI41" s="58"/>
      <c r="AJ41" s="60"/>
      <c r="AK41" s="58"/>
      <c r="AL41" s="58"/>
      <c r="AM41" s="60"/>
      <c r="AN41" s="58"/>
      <c r="AO41" s="58"/>
      <c r="AP41" s="6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69"/>
    </row>
    <row r="42" spans="2:170">
      <c r="B42" s="177"/>
      <c r="C42" s="179"/>
      <c r="D42" s="179"/>
      <c r="E42" s="179"/>
      <c r="F42" s="178"/>
      <c r="G42" s="58"/>
      <c r="H42" s="58"/>
      <c r="I42" s="60"/>
      <c r="J42" s="58"/>
      <c r="K42" s="58"/>
      <c r="L42" s="60"/>
      <c r="M42" s="58"/>
      <c r="N42" s="58"/>
      <c r="O42" s="60"/>
      <c r="P42" s="58"/>
      <c r="Q42" s="58"/>
      <c r="R42" s="60"/>
      <c r="S42" s="58"/>
      <c r="T42" s="58"/>
      <c r="U42" s="60"/>
      <c r="V42" s="58"/>
      <c r="W42" s="58"/>
      <c r="X42" s="60"/>
      <c r="Y42" s="58"/>
      <c r="Z42" s="58"/>
      <c r="AA42" s="60"/>
      <c r="AB42" s="58"/>
      <c r="AC42" s="58"/>
      <c r="AD42" s="60"/>
      <c r="AE42" s="58"/>
      <c r="AF42" s="58"/>
      <c r="AG42" s="60"/>
      <c r="AH42" s="58"/>
      <c r="AI42" s="58"/>
      <c r="AJ42" s="60"/>
      <c r="AK42" s="58"/>
      <c r="AL42" s="58"/>
      <c r="AM42" s="60"/>
      <c r="AN42" s="58"/>
      <c r="AO42" s="58"/>
      <c r="AP42" s="6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69"/>
    </row>
    <row r="43" spans="2:170">
      <c r="B43" s="173"/>
      <c r="C43" s="179"/>
      <c r="D43" s="179"/>
      <c r="E43" s="179"/>
      <c r="F43" s="178"/>
      <c r="G43" s="58"/>
      <c r="H43" s="58"/>
      <c r="I43" s="60"/>
      <c r="J43" s="58"/>
      <c r="K43" s="58"/>
      <c r="L43" s="60"/>
      <c r="M43" s="58"/>
      <c r="N43" s="58"/>
      <c r="O43" s="60"/>
      <c r="P43" s="58"/>
      <c r="Q43" s="58"/>
      <c r="R43" s="60"/>
      <c r="S43" s="58"/>
      <c r="T43" s="58"/>
      <c r="U43" s="60"/>
      <c r="V43" s="58"/>
      <c r="W43" s="58"/>
      <c r="X43" s="60"/>
      <c r="Y43" s="58"/>
      <c r="Z43" s="58"/>
      <c r="AA43" s="60"/>
      <c r="AB43" s="58"/>
      <c r="AC43" s="58"/>
      <c r="AD43" s="60"/>
      <c r="AE43" s="58"/>
      <c r="AF43" s="58"/>
      <c r="AG43" s="60"/>
      <c r="AH43" s="58"/>
      <c r="AI43" s="58"/>
      <c r="AJ43" s="60"/>
      <c r="AK43" s="58"/>
      <c r="AL43" s="58"/>
      <c r="AM43" s="60"/>
      <c r="AN43" s="58"/>
      <c r="AO43" s="58"/>
      <c r="AP43" s="60"/>
      <c r="AQ43" s="180"/>
      <c r="AR43" s="180"/>
      <c r="AS43" s="18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69"/>
    </row>
    <row r="44" spans="2:170">
      <c r="B44" s="177"/>
      <c r="C44" s="179"/>
      <c r="D44" s="179"/>
      <c r="E44" s="179"/>
      <c r="F44" s="178"/>
      <c r="G44" s="58"/>
      <c r="H44" s="58"/>
      <c r="I44" s="60"/>
      <c r="J44" s="58"/>
      <c r="K44" s="58"/>
      <c r="L44" s="60"/>
      <c r="M44" s="58"/>
      <c r="N44" s="58"/>
      <c r="O44" s="60"/>
      <c r="P44" s="58"/>
      <c r="Q44" s="58"/>
      <c r="R44" s="60"/>
      <c r="S44" s="58"/>
      <c r="T44" s="58"/>
      <c r="U44" s="60"/>
      <c r="V44" s="58"/>
      <c r="W44" s="58"/>
      <c r="X44" s="60"/>
      <c r="Y44" s="58"/>
      <c r="Z44" s="58"/>
      <c r="AA44" s="60"/>
      <c r="AB44" s="58"/>
      <c r="AC44" s="58"/>
      <c r="AD44" s="60"/>
      <c r="AE44" s="58"/>
      <c r="AF44" s="58"/>
      <c r="AG44" s="60"/>
      <c r="AH44" s="58"/>
      <c r="AI44" s="58"/>
      <c r="AJ44" s="60"/>
      <c r="AK44" s="58"/>
      <c r="AL44" s="58"/>
      <c r="AM44" s="60"/>
      <c r="AN44" s="58"/>
      <c r="AO44" s="58"/>
      <c r="AP44" s="60"/>
      <c r="AQ44" s="180"/>
      <c r="AR44" s="180"/>
      <c r="AS44" s="18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69"/>
    </row>
    <row r="45" spans="2:170">
      <c r="B45" s="177"/>
      <c r="C45" s="179"/>
      <c r="D45" s="179"/>
      <c r="E45" s="179"/>
      <c r="F45" s="178"/>
      <c r="G45" s="58"/>
      <c r="H45" s="58"/>
      <c r="I45" s="60"/>
      <c r="J45" s="58"/>
      <c r="K45" s="58"/>
      <c r="L45" s="60"/>
      <c r="M45" s="58"/>
      <c r="N45" s="58"/>
      <c r="O45" s="60"/>
      <c r="P45" s="58"/>
      <c r="Q45" s="58"/>
      <c r="R45" s="60"/>
      <c r="S45" s="58"/>
      <c r="T45" s="58"/>
      <c r="U45" s="60"/>
      <c r="V45" s="58"/>
      <c r="W45" s="58"/>
      <c r="X45" s="60"/>
      <c r="Y45" s="58"/>
      <c r="Z45" s="58"/>
      <c r="AA45" s="60"/>
      <c r="AB45" s="58"/>
      <c r="AC45" s="58"/>
      <c r="AD45" s="60"/>
      <c r="AE45" s="58"/>
      <c r="AF45" s="58"/>
      <c r="AG45" s="60"/>
      <c r="AH45" s="58"/>
      <c r="AI45" s="58"/>
      <c r="AJ45" s="60"/>
      <c r="AK45" s="58"/>
      <c r="AL45" s="58"/>
      <c r="AM45" s="60"/>
      <c r="AN45" s="58"/>
      <c r="AO45" s="58"/>
      <c r="AP45" s="60"/>
      <c r="AQ45" s="180"/>
      <c r="AR45" s="180"/>
      <c r="AS45" s="18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69"/>
    </row>
    <row r="46" spans="2:170">
      <c r="B46" s="173"/>
      <c r="C46" s="179"/>
      <c r="D46" s="179"/>
      <c r="E46" s="179"/>
      <c r="F46" s="178"/>
      <c r="G46" s="58"/>
      <c r="H46" s="58"/>
      <c r="I46" s="60"/>
      <c r="J46" s="58"/>
      <c r="K46" s="58"/>
      <c r="L46" s="60"/>
      <c r="M46" s="58"/>
      <c r="N46" s="58"/>
      <c r="O46" s="60"/>
      <c r="P46" s="58"/>
      <c r="Q46" s="58"/>
      <c r="R46" s="60"/>
      <c r="S46" s="58"/>
      <c r="T46" s="58"/>
      <c r="U46" s="60"/>
      <c r="V46" s="58"/>
      <c r="W46" s="58"/>
      <c r="X46" s="60"/>
      <c r="Y46" s="58"/>
      <c r="Z46" s="58"/>
      <c r="AA46" s="60"/>
      <c r="AB46" s="58"/>
      <c r="AC46" s="58"/>
      <c r="AD46" s="60"/>
      <c r="AE46" s="58"/>
      <c r="AF46" s="58"/>
      <c r="AG46" s="60"/>
      <c r="AH46" s="58"/>
      <c r="AI46" s="58"/>
      <c r="AJ46" s="60"/>
      <c r="AK46" s="58"/>
      <c r="AL46" s="58"/>
      <c r="AM46" s="60"/>
      <c r="AN46" s="58"/>
      <c r="AO46" s="58"/>
      <c r="AP46" s="60"/>
      <c r="AQ46" s="180"/>
      <c r="AR46" s="180"/>
      <c r="AS46" s="18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170"/>
      <c r="BL46" s="170"/>
      <c r="BM46" s="169"/>
    </row>
    <row r="47" spans="2:170">
      <c r="B47" s="177"/>
      <c r="C47" s="179"/>
      <c r="D47" s="179"/>
      <c r="E47" s="179"/>
      <c r="F47" s="178"/>
      <c r="G47" s="58"/>
      <c r="H47" s="58"/>
      <c r="I47" s="60"/>
      <c r="J47" s="58"/>
      <c r="K47" s="58"/>
      <c r="L47" s="60"/>
      <c r="M47" s="58"/>
      <c r="N47" s="58"/>
      <c r="O47" s="60"/>
      <c r="P47" s="58"/>
      <c r="Q47" s="58"/>
      <c r="R47" s="60"/>
      <c r="S47" s="58"/>
      <c r="T47" s="58"/>
      <c r="U47" s="60"/>
      <c r="V47" s="58"/>
      <c r="W47" s="58"/>
      <c r="X47" s="60"/>
      <c r="Y47" s="58"/>
      <c r="Z47" s="58"/>
      <c r="AA47" s="60"/>
      <c r="AB47" s="58"/>
      <c r="AC47" s="58"/>
      <c r="AD47" s="60"/>
      <c r="AE47" s="58"/>
      <c r="AF47" s="58"/>
      <c r="AG47" s="60"/>
      <c r="AH47" s="58"/>
      <c r="AI47" s="58"/>
      <c r="AJ47" s="60"/>
      <c r="AK47" s="58"/>
      <c r="AL47" s="58"/>
      <c r="AM47" s="60"/>
      <c r="AN47" s="58"/>
      <c r="AO47" s="58"/>
      <c r="AP47" s="60"/>
      <c r="AQ47" s="180"/>
      <c r="AR47" s="180"/>
      <c r="AS47" s="18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69"/>
    </row>
    <row r="48" spans="2:170">
      <c r="B48" s="177"/>
      <c r="C48" s="179"/>
      <c r="D48" s="179"/>
      <c r="E48" s="179"/>
      <c r="F48" s="178"/>
      <c r="G48" s="58"/>
      <c r="H48" s="58"/>
      <c r="I48" s="60"/>
      <c r="J48" s="58"/>
      <c r="K48" s="58"/>
      <c r="L48" s="60"/>
      <c r="M48" s="58"/>
      <c r="N48" s="58"/>
      <c r="O48" s="60"/>
      <c r="P48" s="58"/>
      <c r="Q48" s="58"/>
      <c r="R48" s="60"/>
      <c r="S48" s="58"/>
      <c r="T48" s="58"/>
      <c r="U48" s="60"/>
      <c r="V48" s="58"/>
      <c r="W48" s="58"/>
      <c r="X48" s="60"/>
      <c r="Y48" s="58"/>
      <c r="Z48" s="58"/>
      <c r="AA48" s="60"/>
      <c r="AB48" s="58"/>
      <c r="AC48" s="58"/>
      <c r="AD48" s="60"/>
      <c r="AE48" s="58"/>
      <c r="AF48" s="58"/>
      <c r="AG48" s="60"/>
      <c r="AH48" s="58"/>
      <c r="AI48" s="58"/>
      <c r="AJ48" s="60"/>
      <c r="AK48" s="58"/>
      <c r="AL48" s="58"/>
      <c r="AM48" s="60"/>
      <c r="AN48" s="58"/>
      <c r="AO48" s="58"/>
      <c r="AP48" s="60"/>
      <c r="AQ48" s="180"/>
      <c r="AR48" s="180"/>
      <c r="AS48" s="18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170"/>
      <c r="BL48" s="170"/>
      <c r="BM48" s="169"/>
    </row>
    <row r="49" spans="2:65">
      <c r="B49" s="173"/>
      <c r="C49" s="179"/>
      <c r="D49" s="179"/>
      <c r="E49" s="179"/>
      <c r="F49" s="178"/>
      <c r="G49" s="58"/>
      <c r="H49" s="58"/>
      <c r="I49" s="60"/>
      <c r="J49" s="58"/>
      <c r="K49" s="58"/>
      <c r="L49" s="60"/>
      <c r="M49" s="58"/>
      <c r="N49" s="58"/>
      <c r="O49" s="60"/>
      <c r="P49" s="58"/>
      <c r="Q49" s="58"/>
      <c r="R49" s="60"/>
      <c r="S49" s="58"/>
      <c r="T49" s="58"/>
      <c r="U49" s="60"/>
      <c r="V49" s="58"/>
      <c r="W49" s="58"/>
      <c r="X49" s="60"/>
      <c r="Y49" s="58"/>
      <c r="Z49" s="58"/>
      <c r="AA49" s="60"/>
      <c r="AB49" s="58"/>
      <c r="AC49" s="58"/>
      <c r="AD49" s="60"/>
      <c r="AE49" s="58"/>
      <c r="AF49" s="58"/>
      <c r="AG49" s="60"/>
      <c r="AH49" s="58"/>
      <c r="AI49" s="58"/>
      <c r="AJ49" s="60"/>
      <c r="AK49" s="58"/>
      <c r="AL49" s="58"/>
      <c r="AM49" s="60"/>
      <c r="AN49" s="58"/>
      <c r="AO49" s="58"/>
      <c r="AP49" s="60"/>
      <c r="AQ49" s="180"/>
      <c r="AR49" s="180"/>
      <c r="AS49" s="18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69"/>
    </row>
    <row r="50" spans="2:65">
      <c r="B50" s="177"/>
      <c r="C50" s="179"/>
      <c r="D50" s="179"/>
      <c r="E50" s="179"/>
      <c r="F50" s="178"/>
      <c r="G50" s="58"/>
      <c r="H50" s="58"/>
      <c r="I50" s="60"/>
      <c r="J50" s="58"/>
      <c r="K50" s="58"/>
      <c r="L50" s="60"/>
      <c r="M50" s="58"/>
      <c r="N50" s="58"/>
      <c r="O50" s="60"/>
      <c r="P50" s="58"/>
      <c r="Q50" s="58"/>
      <c r="R50" s="60"/>
      <c r="S50" s="58"/>
      <c r="T50" s="58"/>
      <c r="U50" s="60"/>
      <c r="V50" s="58"/>
      <c r="W50" s="58"/>
      <c r="X50" s="60"/>
      <c r="Y50" s="58"/>
      <c r="Z50" s="58"/>
      <c r="AA50" s="60"/>
      <c r="AB50" s="58"/>
      <c r="AC50" s="58"/>
      <c r="AD50" s="60"/>
      <c r="AE50" s="58"/>
      <c r="AF50" s="58"/>
      <c r="AG50" s="60"/>
      <c r="AH50" s="58"/>
      <c r="AI50" s="58"/>
      <c r="AJ50" s="60"/>
      <c r="AK50" s="58"/>
      <c r="AL50" s="58"/>
      <c r="AM50" s="60"/>
      <c r="AN50" s="58"/>
      <c r="AO50" s="58"/>
      <c r="AP50" s="60"/>
      <c r="AQ50" s="180"/>
      <c r="AR50" s="180"/>
      <c r="AS50" s="18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69"/>
    </row>
    <row r="51" spans="2:65">
      <c r="B51" s="177"/>
      <c r="C51" s="179"/>
      <c r="D51" s="179"/>
      <c r="E51" s="179"/>
      <c r="F51" s="178"/>
      <c r="G51" s="58"/>
      <c r="H51" s="58"/>
      <c r="I51" s="60"/>
      <c r="J51" s="58"/>
      <c r="K51" s="58"/>
      <c r="L51" s="60"/>
      <c r="M51" s="58"/>
      <c r="N51" s="58"/>
      <c r="O51" s="60"/>
      <c r="P51" s="58"/>
      <c r="Q51" s="58"/>
      <c r="R51" s="60"/>
      <c r="S51" s="58"/>
      <c r="T51" s="58"/>
      <c r="U51" s="60"/>
      <c r="V51" s="58"/>
      <c r="W51" s="58"/>
      <c r="X51" s="60"/>
      <c r="Y51" s="58"/>
      <c r="Z51" s="58"/>
      <c r="AA51" s="60"/>
      <c r="AB51" s="58"/>
      <c r="AC51" s="58"/>
      <c r="AD51" s="60"/>
      <c r="AE51" s="58"/>
      <c r="AF51" s="58"/>
      <c r="AG51" s="60"/>
      <c r="AH51" s="58"/>
      <c r="AI51" s="58"/>
      <c r="AJ51" s="60"/>
      <c r="AK51" s="58"/>
      <c r="AL51" s="58"/>
      <c r="AM51" s="60"/>
      <c r="AN51" s="58"/>
      <c r="AO51" s="58"/>
      <c r="AP51" s="60"/>
      <c r="AQ51" s="180"/>
      <c r="AR51" s="180"/>
      <c r="AS51" s="18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69"/>
    </row>
    <row r="52" spans="2:65">
      <c r="B52" s="173"/>
      <c r="C52" s="179"/>
      <c r="D52" s="179"/>
      <c r="E52" s="179"/>
      <c r="F52" s="178"/>
      <c r="G52" s="58"/>
      <c r="H52" s="58"/>
      <c r="I52" s="60"/>
      <c r="J52" s="58"/>
      <c r="K52" s="58"/>
      <c r="L52" s="60"/>
      <c r="M52" s="58"/>
      <c r="N52" s="58"/>
      <c r="O52" s="60"/>
      <c r="P52" s="58"/>
      <c r="Q52" s="58"/>
      <c r="R52" s="60"/>
      <c r="S52" s="58"/>
      <c r="T52" s="58"/>
      <c r="U52" s="60"/>
      <c r="V52" s="58"/>
      <c r="W52" s="58"/>
      <c r="X52" s="60"/>
      <c r="Y52" s="58"/>
      <c r="Z52" s="58"/>
      <c r="AA52" s="60"/>
      <c r="AB52" s="58"/>
      <c r="AC52" s="58"/>
      <c r="AD52" s="60"/>
      <c r="AE52" s="58"/>
      <c r="AF52" s="58"/>
      <c r="AG52" s="60"/>
      <c r="AH52" s="58"/>
      <c r="AI52" s="58"/>
      <c r="AJ52" s="60"/>
      <c r="AK52" s="58"/>
      <c r="AL52" s="58"/>
      <c r="AM52" s="60"/>
      <c r="AN52" s="58"/>
      <c r="AO52" s="58"/>
      <c r="AP52" s="60"/>
      <c r="AQ52" s="180"/>
      <c r="AR52" s="180"/>
      <c r="AS52" s="18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69"/>
    </row>
    <row r="53" spans="2:65">
      <c r="B53" s="177"/>
      <c r="C53" s="179"/>
      <c r="D53" s="179"/>
      <c r="E53" s="179"/>
      <c r="F53" s="178"/>
      <c r="G53" s="58"/>
      <c r="H53" s="58"/>
      <c r="I53" s="60"/>
      <c r="J53" s="58"/>
      <c r="K53" s="58"/>
      <c r="L53" s="60"/>
      <c r="M53" s="58"/>
      <c r="N53" s="58"/>
      <c r="O53" s="60"/>
      <c r="P53" s="58"/>
      <c r="Q53" s="58"/>
      <c r="R53" s="60"/>
      <c r="S53" s="58"/>
      <c r="T53" s="58"/>
      <c r="U53" s="60"/>
      <c r="V53" s="58"/>
      <c r="W53" s="58"/>
      <c r="X53" s="60"/>
      <c r="Y53" s="58"/>
      <c r="Z53" s="58"/>
      <c r="AA53" s="60"/>
      <c r="AB53" s="58"/>
      <c r="AC53" s="58"/>
      <c r="AD53" s="60"/>
      <c r="AE53" s="58"/>
      <c r="AF53" s="58"/>
      <c r="AG53" s="60"/>
      <c r="AH53" s="58"/>
      <c r="AI53" s="58"/>
      <c r="AJ53" s="60"/>
      <c r="AK53" s="58"/>
      <c r="AL53" s="58"/>
      <c r="AM53" s="60"/>
      <c r="AN53" s="58"/>
      <c r="AO53" s="58"/>
      <c r="AP53" s="60"/>
      <c r="AQ53" s="180"/>
      <c r="AR53" s="180"/>
      <c r="AS53" s="18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69"/>
    </row>
    <row r="54" spans="2:65">
      <c r="B54" s="177"/>
      <c r="C54" s="179"/>
      <c r="D54" s="179"/>
      <c r="E54" s="179"/>
      <c r="F54" s="178"/>
      <c r="G54" s="58"/>
      <c r="H54" s="58"/>
      <c r="I54" s="60"/>
      <c r="J54" s="58"/>
      <c r="K54" s="58"/>
      <c r="L54" s="60"/>
      <c r="M54" s="58"/>
      <c r="N54" s="58"/>
      <c r="O54" s="60"/>
      <c r="P54" s="58"/>
      <c r="Q54" s="58"/>
      <c r="R54" s="60"/>
      <c r="S54" s="58"/>
      <c r="T54" s="58"/>
      <c r="U54" s="60"/>
      <c r="V54" s="58"/>
      <c r="W54" s="58"/>
      <c r="X54" s="60"/>
      <c r="Y54" s="58"/>
      <c r="Z54" s="58"/>
      <c r="AA54" s="60"/>
      <c r="AB54" s="58"/>
      <c r="AC54" s="58"/>
      <c r="AD54" s="60"/>
      <c r="AE54" s="58"/>
      <c r="AF54" s="58"/>
      <c r="AG54" s="60"/>
      <c r="AH54" s="58"/>
      <c r="AI54" s="58"/>
      <c r="AJ54" s="60"/>
      <c r="AK54" s="58"/>
      <c r="AL54" s="58"/>
      <c r="AM54" s="60"/>
      <c r="AN54" s="58"/>
      <c r="AO54" s="58"/>
      <c r="AP54" s="60"/>
      <c r="AQ54" s="180"/>
      <c r="AR54" s="180"/>
      <c r="AS54" s="18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  <c r="BJ54" s="170"/>
      <c r="BK54" s="170"/>
      <c r="BL54" s="170"/>
      <c r="BM54" s="169"/>
    </row>
    <row r="55" spans="2:65">
      <c r="B55" s="173"/>
      <c r="C55" s="179"/>
      <c r="D55" s="179"/>
      <c r="E55" s="179"/>
      <c r="F55" s="178"/>
      <c r="G55" s="58"/>
      <c r="H55" s="58"/>
      <c r="I55" s="60"/>
      <c r="J55" s="58"/>
      <c r="K55" s="58"/>
      <c r="L55" s="60"/>
      <c r="M55" s="58"/>
      <c r="N55" s="58"/>
      <c r="O55" s="60"/>
      <c r="P55" s="58"/>
      <c r="Q55" s="58"/>
      <c r="R55" s="60"/>
      <c r="S55" s="58"/>
      <c r="T55" s="58"/>
      <c r="U55" s="60"/>
      <c r="V55" s="58"/>
      <c r="W55" s="58"/>
      <c r="X55" s="60"/>
      <c r="Y55" s="58"/>
      <c r="Z55" s="58"/>
      <c r="AA55" s="60"/>
      <c r="AB55" s="58"/>
      <c r="AC55" s="58"/>
      <c r="AD55" s="60"/>
      <c r="AE55" s="58"/>
      <c r="AF55" s="58"/>
      <c r="AG55" s="60"/>
      <c r="AH55" s="58"/>
      <c r="AI55" s="58"/>
      <c r="AJ55" s="60"/>
      <c r="AK55" s="58"/>
      <c r="AL55" s="58"/>
      <c r="AM55" s="60"/>
      <c r="AN55" s="58"/>
      <c r="AO55" s="58"/>
      <c r="AP55" s="60"/>
      <c r="AQ55" s="180"/>
      <c r="AR55" s="180"/>
      <c r="AS55" s="18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69"/>
    </row>
    <row r="56" spans="2:65">
      <c r="B56" s="177"/>
      <c r="C56" s="179"/>
      <c r="D56" s="179"/>
      <c r="E56" s="179"/>
      <c r="F56" s="178"/>
      <c r="G56" s="58"/>
      <c r="H56" s="58"/>
      <c r="I56" s="60"/>
      <c r="J56" s="58"/>
      <c r="K56" s="58"/>
      <c r="L56" s="60"/>
      <c r="M56" s="58"/>
      <c r="N56" s="58"/>
      <c r="O56" s="60"/>
      <c r="P56" s="58"/>
      <c r="Q56" s="58"/>
      <c r="R56" s="60"/>
      <c r="S56" s="58"/>
      <c r="T56" s="58"/>
      <c r="U56" s="60"/>
      <c r="V56" s="58"/>
      <c r="W56" s="58"/>
      <c r="X56" s="60"/>
      <c r="Y56" s="58"/>
      <c r="Z56" s="58"/>
      <c r="AA56" s="60"/>
      <c r="AB56" s="58"/>
      <c r="AC56" s="58"/>
      <c r="AD56" s="60"/>
      <c r="AE56" s="58"/>
      <c r="AF56" s="58"/>
      <c r="AG56" s="60"/>
      <c r="AH56" s="58"/>
      <c r="AI56" s="58"/>
      <c r="AJ56" s="60"/>
      <c r="AK56" s="58"/>
      <c r="AL56" s="58"/>
      <c r="AM56" s="60"/>
      <c r="AN56" s="58"/>
      <c r="AO56" s="58"/>
      <c r="AP56" s="60"/>
      <c r="AQ56" s="180"/>
      <c r="AR56" s="180"/>
      <c r="AS56" s="180"/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F56" s="170"/>
      <c r="BG56" s="170"/>
      <c r="BH56" s="170"/>
      <c r="BI56" s="170"/>
      <c r="BJ56" s="170"/>
      <c r="BK56" s="170"/>
      <c r="BL56" s="170"/>
      <c r="BM56" s="169"/>
    </row>
    <row r="57" spans="2:65">
      <c r="B57" s="177"/>
      <c r="C57" s="179"/>
      <c r="D57" s="179"/>
      <c r="E57" s="179"/>
      <c r="F57" s="178"/>
      <c r="G57" s="58"/>
      <c r="H57" s="58"/>
      <c r="I57" s="60"/>
      <c r="J57" s="58"/>
      <c r="K57" s="58"/>
      <c r="L57" s="60"/>
      <c r="M57" s="58"/>
      <c r="N57" s="58"/>
      <c r="O57" s="60"/>
      <c r="P57" s="58"/>
      <c r="Q57" s="58"/>
      <c r="R57" s="60"/>
      <c r="S57" s="58"/>
      <c r="T57" s="58"/>
      <c r="U57" s="60"/>
      <c r="V57" s="58"/>
      <c r="W57" s="58"/>
      <c r="X57" s="60"/>
      <c r="Y57" s="58"/>
      <c r="Z57" s="58"/>
      <c r="AA57" s="60"/>
      <c r="AB57" s="58"/>
      <c r="AC57" s="58"/>
      <c r="AD57" s="60"/>
      <c r="AE57" s="58"/>
      <c r="AF57" s="58"/>
      <c r="AG57" s="60"/>
      <c r="AH57" s="58"/>
      <c r="AI57" s="58"/>
      <c r="AJ57" s="60"/>
      <c r="AK57" s="58"/>
      <c r="AL57" s="58"/>
      <c r="AM57" s="60"/>
      <c r="AN57" s="58"/>
      <c r="AO57" s="58"/>
      <c r="AP57" s="6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0"/>
      <c r="BI57" s="170"/>
      <c r="BJ57" s="170"/>
      <c r="BK57" s="170"/>
      <c r="BL57" s="170"/>
      <c r="BM57" s="169"/>
    </row>
    <row r="58" spans="2:65">
      <c r="B58" s="173"/>
      <c r="C58" s="179"/>
      <c r="D58" s="179"/>
      <c r="E58" s="179"/>
      <c r="F58" s="178"/>
      <c r="G58" s="58"/>
      <c r="H58" s="58"/>
      <c r="I58" s="60"/>
      <c r="J58" s="58"/>
      <c r="K58" s="58"/>
      <c r="L58" s="60"/>
      <c r="M58" s="58"/>
      <c r="N58" s="58"/>
      <c r="O58" s="60"/>
      <c r="P58" s="58"/>
      <c r="Q58" s="58"/>
      <c r="R58" s="60"/>
      <c r="S58" s="58"/>
      <c r="T58" s="58"/>
      <c r="U58" s="60"/>
      <c r="V58" s="58"/>
      <c r="W58" s="58"/>
      <c r="X58" s="60"/>
      <c r="Y58" s="58"/>
      <c r="Z58" s="58"/>
      <c r="AA58" s="60"/>
      <c r="AB58" s="58"/>
      <c r="AC58" s="58"/>
      <c r="AD58" s="60"/>
      <c r="AE58" s="58"/>
      <c r="AF58" s="58"/>
      <c r="AG58" s="60"/>
      <c r="AH58" s="58"/>
      <c r="AI58" s="58"/>
      <c r="AJ58" s="60"/>
      <c r="AK58" s="58"/>
      <c r="AL58" s="58"/>
      <c r="AM58" s="60"/>
      <c r="AN58" s="58"/>
      <c r="AO58" s="58"/>
      <c r="AP58" s="6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169"/>
    </row>
    <row r="59" spans="2:65">
      <c r="B59" s="177"/>
      <c r="C59" s="179"/>
      <c r="D59" s="179"/>
      <c r="E59" s="179"/>
      <c r="F59" s="178"/>
      <c r="G59" s="58"/>
      <c r="H59" s="58"/>
      <c r="I59" s="60"/>
      <c r="J59" s="58"/>
      <c r="K59" s="58"/>
      <c r="L59" s="60"/>
      <c r="M59" s="58"/>
      <c r="N59" s="58"/>
      <c r="O59" s="60"/>
      <c r="P59" s="58"/>
      <c r="Q59" s="58"/>
      <c r="R59" s="60"/>
      <c r="S59" s="58"/>
      <c r="T59" s="58"/>
      <c r="U59" s="60"/>
      <c r="V59" s="58"/>
      <c r="W59" s="58"/>
      <c r="X59" s="60"/>
      <c r="Y59" s="58"/>
      <c r="Z59" s="58"/>
      <c r="AA59" s="60"/>
      <c r="AB59" s="58"/>
      <c r="AC59" s="58"/>
      <c r="AD59" s="60"/>
      <c r="AE59" s="58"/>
      <c r="AF59" s="58"/>
      <c r="AG59" s="60"/>
      <c r="AH59" s="58"/>
      <c r="AI59" s="58"/>
      <c r="AJ59" s="60"/>
      <c r="AK59" s="58"/>
      <c r="AL59" s="58"/>
      <c r="AM59" s="60"/>
      <c r="AN59" s="58"/>
      <c r="AO59" s="58"/>
      <c r="AP59" s="6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169"/>
    </row>
    <row r="60" spans="2:65">
      <c r="B60" s="177"/>
      <c r="C60" s="179"/>
      <c r="D60" s="179"/>
      <c r="E60" s="179"/>
      <c r="F60" s="178"/>
      <c r="G60" s="58"/>
      <c r="H60" s="58"/>
      <c r="I60" s="60"/>
      <c r="J60" s="58"/>
      <c r="K60" s="58"/>
      <c r="L60" s="60"/>
      <c r="M60" s="58"/>
      <c r="N60" s="58"/>
      <c r="O60" s="60"/>
      <c r="P60" s="58"/>
      <c r="Q60" s="58"/>
      <c r="R60" s="60"/>
      <c r="S60" s="58"/>
      <c r="T60" s="58"/>
      <c r="U60" s="60"/>
      <c r="V60" s="58"/>
      <c r="W60" s="58"/>
      <c r="X60" s="60"/>
      <c r="Y60" s="58"/>
      <c r="Z60" s="58"/>
      <c r="AA60" s="60"/>
      <c r="AB60" s="58"/>
      <c r="AC60" s="58"/>
      <c r="AD60" s="60"/>
      <c r="AE60" s="58"/>
      <c r="AF60" s="58"/>
      <c r="AG60" s="60"/>
      <c r="AH60" s="58"/>
      <c r="AI60" s="58"/>
      <c r="AJ60" s="60"/>
      <c r="AK60" s="58"/>
      <c r="AL60" s="58"/>
      <c r="AM60" s="60"/>
      <c r="AN60" s="58"/>
      <c r="AO60" s="58"/>
      <c r="AP60" s="6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0"/>
      <c r="BG60" s="170"/>
      <c r="BH60" s="170"/>
      <c r="BI60" s="170"/>
      <c r="BJ60" s="170"/>
      <c r="BK60" s="170"/>
      <c r="BL60" s="170"/>
      <c r="BM60" s="169"/>
    </row>
    <row r="61" spans="2:65">
      <c r="B61" s="173"/>
      <c r="C61" s="179"/>
      <c r="D61" s="179"/>
      <c r="E61" s="179"/>
      <c r="F61" s="178"/>
      <c r="G61" s="58"/>
      <c r="H61" s="58"/>
      <c r="I61" s="60"/>
      <c r="J61" s="58"/>
      <c r="K61" s="58"/>
      <c r="L61" s="60"/>
      <c r="M61" s="58"/>
      <c r="N61" s="58"/>
      <c r="O61" s="60"/>
      <c r="P61" s="58"/>
      <c r="Q61" s="58"/>
      <c r="R61" s="60"/>
      <c r="S61" s="58"/>
      <c r="T61" s="58"/>
      <c r="U61" s="60"/>
      <c r="V61" s="58"/>
      <c r="W61" s="58"/>
      <c r="X61" s="60"/>
      <c r="Y61" s="58"/>
      <c r="Z61" s="58"/>
      <c r="AA61" s="60"/>
      <c r="AB61" s="58"/>
      <c r="AC61" s="58"/>
      <c r="AD61" s="60"/>
      <c r="AE61" s="58"/>
      <c r="AF61" s="58"/>
      <c r="AG61" s="60"/>
      <c r="AH61" s="58"/>
      <c r="AI61" s="58"/>
      <c r="AJ61" s="60"/>
      <c r="AK61" s="58"/>
      <c r="AL61" s="58"/>
      <c r="AM61" s="60"/>
      <c r="AN61" s="58"/>
      <c r="AO61" s="58"/>
      <c r="AP61" s="60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170"/>
      <c r="BF61" s="170"/>
      <c r="BG61" s="170"/>
      <c r="BH61" s="170"/>
      <c r="BI61" s="170"/>
      <c r="BJ61" s="170"/>
      <c r="BK61" s="170"/>
      <c r="BL61" s="170"/>
      <c r="BM61" s="169"/>
    </row>
    <row r="62" spans="2:65">
      <c r="B62" s="177"/>
      <c r="C62" s="179"/>
      <c r="D62" s="179"/>
      <c r="E62" s="179"/>
      <c r="F62" s="178"/>
      <c r="G62" s="171"/>
      <c r="H62" s="171"/>
      <c r="I62" s="171"/>
      <c r="J62" s="181"/>
      <c r="K62" s="181"/>
      <c r="L62" s="181"/>
      <c r="M62" s="170"/>
      <c r="N62" s="170"/>
      <c r="O62" s="170"/>
      <c r="P62" s="170"/>
      <c r="Q62" s="170"/>
      <c r="R62" s="170"/>
      <c r="S62" s="182"/>
      <c r="T62" s="182"/>
      <c r="U62" s="182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0"/>
      <c r="BM62" s="169"/>
    </row>
    <row r="63" spans="2:65">
      <c r="B63" s="177"/>
      <c r="C63" s="179"/>
      <c r="D63" s="179"/>
      <c r="E63" s="179"/>
      <c r="F63" s="178"/>
      <c r="G63" s="171"/>
      <c r="H63" s="171"/>
      <c r="I63" s="171"/>
      <c r="J63" s="181"/>
      <c r="K63" s="181"/>
      <c r="L63" s="181"/>
      <c r="M63" s="170"/>
      <c r="N63" s="170"/>
      <c r="O63" s="170"/>
      <c r="P63" s="170"/>
      <c r="Q63" s="170"/>
      <c r="R63" s="170"/>
      <c r="S63" s="182"/>
      <c r="T63" s="182"/>
      <c r="U63" s="182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0"/>
      <c r="BM63" s="169"/>
    </row>
    <row r="64" spans="2:65">
      <c r="B64" s="173"/>
      <c r="C64" s="179"/>
      <c r="D64" s="179"/>
      <c r="E64" s="179"/>
      <c r="F64" s="178"/>
      <c r="G64" s="171"/>
      <c r="H64" s="171"/>
      <c r="I64" s="171"/>
      <c r="J64" s="181"/>
      <c r="K64" s="181"/>
      <c r="L64" s="181"/>
      <c r="M64" s="170"/>
      <c r="N64" s="170"/>
      <c r="O64" s="170"/>
      <c r="P64" s="170"/>
      <c r="Q64" s="170"/>
      <c r="R64" s="170"/>
      <c r="S64" s="182"/>
      <c r="T64" s="182"/>
      <c r="U64" s="182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0"/>
      <c r="BM64" s="169"/>
    </row>
    <row r="65" spans="2:65">
      <c r="B65" s="177"/>
      <c r="C65" s="179"/>
      <c r="D65" s="179"/>
      <c r="E65" s="179"/>
      <c r="F65" s="178"/>
      <c r="G65" s="171"/>
      <c r="H65" s="171"/>
      <c r="I65" s="171"/>
      <c r="J65" s="181"/>
      <c r="K65" s="181"/>
      <c r="L65" s="181"/>
      <c r="M65" s="170"/>
      <c r="N65" s="170"/>
      <c r="O65" s="170"/>
      <c r="P65" s="170"/>
      <c r="Q65" s="170"/>
      <c r="R65" s="170"/>
      <c r="S65" s="182"/>
      <c r="T65" s="182"/>
      <c r="U65" s="182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0"/>
      <c r="BM65" s="169"/>
    </row>
    <row r="66" spans="2:65">
      <c r="B66" s="177"/>
      <c r="C66" s="179"/>
      <c r="D66" s="179"/>
      <c r="E66" s="179"/>
      <c r="F66" s="149"/>
      <c r="G66" s="177"/>
      <c r="H66" s="177"/>
      <c r="I66" s="177"/>
      <c r="J66" s="179"/>
      <c r="K66" s="179"/>
      <c r="L66" s="179"/>
      <c r="S66" s="183"/>
      <c r="T66" s="183"/>
      <c r="U66" s="183"/>
    </row>
    <row r="67" spans="2:65">
      <c r="B67" s="173"/>
      <c r="C67" s="179"/>
      <c r="D67" s="179"/>
      <c r="E67" s="179"/>
      <c r="F67" s="149"/>
      <c r="G67" s="177"/>
      <c r="H67" s="177"/>
      <c r="I67" s="177"/>
      <c r="J67" s="179"/>
      <c r="K67" s="179"/>
      <c r="L67" s="179"/>
      <c r="S67" s="183"/>
      <c r="T67" s="183"/>
      <c r="U67" s="183"/>
    </row>
    <row r="68" spans="2:65">
      <c r="B68" s="177"/>
      <c r="C68" s="179"/>
      <c r="D68" s="179"/>
      <c r="E68" s="179"/>
      <c r="F68" s="149"/>
      <c r="G68" s="177"/>
      <c r="H68" s="177"/>
      <c r="I68" s="177"/>
      <c r="J68" s="179"/>
      <c r="K68" s="179"/>
      <c r="L68" s="179"/>
      <c r="S68" s="183"/>
      <c r="T68" s="183"/>
      <c r="U68" s="183"/>
    </row>
    <row r="69" spans="2:65">
      <c r="B69" s="177"/>
      <c r="C69" s="179"/>
      <c r="D69" s="179"/>
      <c r="E69" s="179"/>
      <c r="F69" s="149"/>
      <c r="G69" s="177"/>
      <c r="H69" s="177"/>
      <c r="I69" s="177"/>
      <c r="J69" s="179"/>
      <c r="K69" s="179"/>
      <c r="L69" s="179"/>
      <c r="S69" s="183"/>
      <c r="T69" s="183"/>
      <c r="U69" s="183"/>
    </row>
    <row r="70" spans="2:65">
      <c r="B70" s="173"/>
      <c r="C70" s="179"/>
      <c r="D70" s="179"/>
      <c r="E70" s="179"/>
      <c r="F70" s="149"/>
      <c r="G70" s="177"/>
      <c r="H70" s="177"/>
      <c r="I70" s="177"/>
      <c r="J70" s="179"/>
      <c r="K70" s="179"/>
      <c r="L70" s="179"/>
      <c r="S70" s="183"/>
      <c r="T70" s="183"/>
      <c r="U70" s="183"/>
    </row>
    <row r="71" spans="2:65">
      <c r="B71" s="177"/>
      <c r="C71" s="179"/>
      <c r="D71" s="179"/>
      <c r="E71" s="179"/>
      <c r="F71" s="149"/>
      <c r="G71" s="177"/>
      <c r="H71" s="177"/>
      <c r="I71" s="177"/>
      <c r="J71" s="179"/>
      <c r="K71" s="179"/>
      <c r="L71" s="179"/>
    </row>
    <row r="72" spans="2:65">
      <c r="B72" s="177"/>
      <c r="C72" s="179"/>
      <c r="D72" s="179"/>
      <c r="E72" s="179"/>
      <c r="F72" s="149"/>
      <c r="G72" s="177"/>
      <c r="H72" s="177"/>
      <c r="I72" s="177"/>
      <c r="J72" s="179"/>
      <c r="K72" s="179"/>
      <c r="L72" s="179"/>
    </row>
    <row r="73" spans="2:65">
      <c r="B73" s="177"/>
      <c r="C73" s="179"/>
      <c r="D73" s="179"/>
      <c r="E73" s="179"/>
      <c r="F73" s="149"/>
      <c r="G73" s="177"/>
      <c r="H73" s="177"/>
      <c r="I73" s="177"/>
      <c r="J73" s="179"/>
      <c r="K73" s="179"/>
      <c r="L73" s="179"/>
    </row>
    <row r="74" spans="2:65">
      <c r="B74" s="177"/>
      <c r="C74" s="179"/>
      <c r="D74" s="179"/>
      <c r="E74" s="179"/>
      <c r="F74" s="149"/>
      <c r="G74" s="177"/>
      <c r="H74" s="177"/>
      <c r="I74" s="177"/>
      <c r="J74" s="179"/>
      <c r="K74" s="179"/>
      <c r="L74" s="179"/>
    </row>
    <row r="75" spans="2:65">
      <c r="B75" s="173"/>
      <c r="C75" s="179"/>
      <c r="D75" s="179"/>
      <c r="E75" s="179"/>
      <c r="F75" s="149"/>
      <c r="G75" s="177"/>
      <c r="H75" s="177"/>
      <c r="I75" s="177"/>
      <c r="J75" s="179"/>
      <c r="K75" s="179"/>
      <c r="L75" s="179"/>
    </row>
    <row r="76" spans="2:65">
      <c r="B76" s="177"/>
      <c r="C76" s="179"/>
      <c r="D76" s="179"/>
      <c r="E76" s="179"/>
      <c r="F76" s="149"/>
      <c r="G76" s="177"/>
      <c r="H76" s="177"/>
      <c r="I76" s="177"/>
      <c r="J76" s="179"/>
      <c r="K76" s="179"/>
      <c r="L76" s="179"/>
    </row>
    <row r="77" spans="2:65">
      <c r="B77" s="177"/>
      <c r="C77" s="179"/>
      <c r="D77" s="179"/>
      <c r="E77" s="179"/>
      <c r="F77" s="149"/>
      <c r="G77" s="177"/>
      <c r="H77" s="177"/>
      <c r="I77" s="177"/>
      <c r="J77" s="179"/>
      <c r="K77" s="179"/>
      <c r="L77" s="179"/>
    </row>
    <row r="78" spans="2:65">
      <c r="B78" s="177"/>
      <c r="C78" s="179"/>
      <c r="D78" s="179"/>
      <c r="E78" s="179"/>
      <c r="F78" s="149"/>
      <c r="G78" s="177"/>
      <c r="H78" s="177"/>
      <c r="I78" s="177"/>
      <c r="J78" s="179"/>
      <c r="K78" s="179"/>
      <c r="L78" s="179"/>
    </row>
    <row r="79" spans="2:65">
      <c r="B79" s="177"/>
      <c r="C79" s="179"/>
      <c r="D79" s="179"/>
      <c r="E79" s="179"/>
      <c r="F79" s="149"/>
      <c r="G79" s="177"/>
      <c r="H79" s="177"/>
      <c r="I79" s="177"/>
      <c r="J79" s="179"/>
      <c r="K79" s="179"/>
      <c r="L79" s="179"/>
    </row>
    <row r="80" spans="2:65">
      <c r="B80" s="173"/>
      <c r="C80" s="179"/>
      <c r="D80" s="179"/>
      <c r="E80" s="179"/>
      <c r="F80" s="149"/>
      <c r="G80" s="177"/>
      <c r="H80" s="177"/>
      <c r="I80" s="177"/>
      <c r="J80" s="179"/>
      <c r="K80" s="179"/>
      <c r="L80" s="179"/>
    </row>
    <row r="81" spans="2:12">
      <c r="B81" s="177"/>
      <c r="C81" s="179"/>
      <c r="D81" s="179"/>
      <c r="E81" s="179"/>
      <c r="F81" s="149"/>
      <c r="G81" s="177"/>
      <c r="H81" s="177"/>
      <c r="I81" s="177"/>
      <c r="J81" s="179"/>
      <c r="K81" s="179"/>
      <c r="L81" s="179"/>
    </row>
    <row r="82" spans="2:12">
      <c r="B82" s="177"/>
      <c r="C82" s="179"/>
      <c r="D82" s="179"/>
      <c r="E82" s="179"/>
      <c r="F82" s="149"/>
      <c r="G82" s="177"/>
      <c r="H82" s="177"/>
      <c r="I82" s="177"/>
      <c r="J82" s="179"/>
      <c r="K82" s="179"/>
      <c r="L82" s="179"/>
    </row>
    <row r="83" spans="2:12">
      <c r="B83" s="177"/>
      <c r="C83" s="179"/>
      <c r="D83" s="179"/>
      <c r="E83" s="179"/>
      <c r="F83" s="149"/>
      <c r="G83" s="177"/>
      <c r="H83" s="177"/>
      <c r="I83" s="177"/>
      <c r="J83" s="179"/>
      <c r="K83" s="179"/>
      <c r="L83" s="179"/>
    </row>
    <row r="84" spans="2:12">
      <c r="B84" s="177"/>
      <c r="C84" s="179"/>
      <c r="D84" s="179"/>
      <c r="E84" s="179"/>
      <c r="F84" s="149"/>
      <c r="G84" s="177"/>
      <c r="H84" s="177"/>
      <c r="I84" s="177"/>
      <c r="J84" s="179"/>
      <c r="K84" s="179"/>
      <c r="L84" s="179"/>
    </row>
    <row r="85" spans="2:12">
      <c r="B85" s="173"/>
      <c r="C85" s="179"/>
      <c r="D85" s="179"/>
      <c r="E85" s="179"/>
      <c r="F85" s="149"/>
      <c r="G85" s="177"/>
      <c r="H85" s="177"/>
      <c r="I85" s="177"/>
      <c r="J85" s="179"/>
      <c r="K85" s="179"/>
      <c r="L85" s="179"/>
    </row>
    <row r="86" spans="2:12">
      <c r="B86" s="173"/>
      <c r="C86" s="179"/>
      <c r="D86" s="179"/>
      <c r="E86" s="179"/>
      <c r="F86" s="149"/>
      <c r="G86" s="177"/>
      <c r="H86" s="177"/>
      <c r="I86" s="177"/>
      <c r="J86" s="179"/>
      <c r="K86" s="179"/>
      <c r="L86" s="179"/>
    </row>
    <row r="87" spans="2:12">
      <c r="B87" s="177"/>
      <c r="C87" s="179"/>
      <c r="D87" s="179"/>
      <c r="E87" s="179"/>
      <c r="F87" s="149"/>
      <c r="G87" s="177"/>
      <c r="H87" s="177"/>
      <c r="I87" s="177"/>
      <c r="J87" s="179"/>
      <c r="K87" s="179"/>
      <c r="L87" s="179"/>
    </row>
    <row r="88" spans="2:12">
      <c r="B88" s="177"/>
      <c r="C88" s="179"/>
      <c r="D88" s="179"/>
      <c r="E88" s="179"/>
      <c r="F88" s="149"/>
      <c r="G88" s="177"/>
      <c r="H88" s="177"/>
      <c r="I88" s="177"/>
      <c r="J88" s="179"/>
      <c r="K88" s="179"/>
      <c r="L88" s="179"/>
    </row>
    <row r="89" spans="2:12">
      <c r="B89" s="177"/>
      <c r="C89" s="179"/>
      <c r="D89" s="179"/>
      <c r="E89" s="179"/>
      <c r="F89" s="149"/>
      <c r="G89" s="177"/>
      <c r="H89" s="177"/>
      <c r="I89" s="177"/>
      <c r="J89" s="179"/>
      <c r="K89" s="179"/>
      <c r="L89" s="179"/>
    </row>
    <row r="90" spans="2:12">
      <c r="B90" s="177"/>
      <c r="C90" s="179"/>
      <c r="D90" s="179"/>
      <c r="E90" s="179"/>
      <c r="F90" s="149"/>
      <c r="G90" s="177"/>
      <c r="H90" s="177"/>
      <c r="I90" s="177"/>
      <c r="J90" s="179"/>
      <c r="K90" s="179"/>
      <c r="L90" s="179"/>
    </row>
    <row r="91" spans="2:12">
      <c r="B91" s="173"/>
      <c r="C91" s="179"/>
      <c r="D91" s="179"/>
      <c r="E91" s="179"/>
      <c r="F91" s="149"/>
      <c r="G91" s="177"/>
      <c r="H91" s="177"/>
      <c r="I91" s="177"/>
      <c r="J91" s="179"/>
      <c r="K91" s="179"/>
      <c r="L91" s="179"/>
    </row>
    <row r="92" spans="2:12">
      <c r="B92" s="173"/>
      <c r="C92" s="179"/>
      <c r="D92" s="179"/>
      <c r="E92" s="179"/>
      <c r="F92" s="149"/>
      <c r="G92" s="177"/>
      <c r="H92" s="177"/>
      <c r="I92" s="177"/>
      <c r="J92" s="179"/>
      <c r="K92" s="179"/>
      <c r="L92" s="179"/>
    </row>
  </sheetData>
  <sheetProtection password="CEAA" sheet="1" scenarios="1" formatCells="0" formatColumns="0" formatRows="0" insertColumns="0" insertRows="0" selectLockedCells="1"/>
  <sortState ref="B6:BP30">
    <sortCondition ref="BO6:BO30"/>
  </sortState>
  <mergeCells count="1">
    <mergeCell ref="BZ3:CS3"/>
  </mergeCells>
  <printOptions horizontalCentered="1"/>
  <pageMargins left="3.937007874015748E-2" right="3.937007874015748E-2" top="0.78740157480314965" bottom="0.78740157480314965" header="0.31496062992125984" footer="0.15748031496062992"/>
  <pageSetup paperSize="9" scale="57" orientation="landscape" r:id="rId1"/>
  <headerFooter>
    <oddHeader>&amp;L&amp;P / &amp;N&amp;C&amp;"-,Fett"&amp;18Jahresmeisterschaft  &amp;A&amp;RDruckdatum &amp;D</oddHeader>
    <oddFooter>&amp;L&amp;8&amp;Z&amp;F&amp;C&amp;"-,Fett Kursiv"&amp;14Alle Resultate in % werden einstellig angezeigt, gerechnet wird mit drei Stellen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0">
    <tabColor rgb="FFFF0000"/>
    <pageSetUpPr fitToPage="1"/>
  </sheetPr>
  <dimension ref="A1:BL61"/>
  <sheetViews>
    <sheetView showZeros="0" topLeftCell="B30" zoomScale="80" zoomScaleNormal="80" workbookViewId="0">
      <selection activeCell="K69" sqref="K69"/>
    </sheetView>
  </sheetViews>
  <sheetFormatPr baseColWidth="10" defaultColWidth="0" defaultRowHeight="11.25"/>
  <cols>
    <col min="1" max="1" width="3.7109375" style="28" hidden="1" customWidth="1"/>
    <col min="2" max="2" width="5" style="31" customWidth="1"/>
    <col min="3" max="3" width="6.7109375" style="28" customWidth="1"/>
    <col min="4" max="4" width="8.5703125" style="28" customWidth="1"/>
    <col min="5" max="7" width="3.7109375" style="28" customWidth="1"/>
    <col min="8" max="19" width="6.7109375" style="28" customWidth="1"/>
    <col min="20" max="25" width="6.7109375" style="28" hidden="1" customWidth="1"/>
    <col min="26" max="26" width="8.5703125" style="28" customWidth="1"/>
    <col min="27" max="27" width="9.140625" style="28" customWidth="1"/>
    <col min="28" max="28" width="6.85546875" style="28" customWidth="1"/>
    <col min="29" max="29" width="10.7109375" style="28" customWidth="1"/>
    <col min="30" max="34" width="6.7109375" style="28" customWidth="1"/>
    <col min="35" max="35" width="2.85546875" style="28" customWidth="1"/>
    <col min="36" max="39" width="6.7109375" style="28" customWidth="1"/>
    <col min="40" max="40" width="9.42578125" style="28" customWidth="1"/>
    <col min="41" max="43" width="6.7109375" style="28" customWidth="1"/>
    <col min="44" max="64" width="6.7109375" style="28" hidden="1" customWidth="1"/>
    <col min="65" max="65" width="0" style="28" hidden="1" customWidth="1"/>
    <col min="66" max="16384" width="0" style="28" hidden="1"/>
  </cols>
  <sheetData>
    <row r="1" spans="1:59" hidden="1">
      <c r="A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31"/>
    </row>
    <row r="2" spans="1:59" hidden="1">
      <c r="A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31"/>
    </row>
    <row r="3" spans="1:59" hidden="1">
      <c r="A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31"/>
    </row>
    <row r="4" spans="1:59" hidden="1">
      <c r="A4" s="29"/>
      <c r="C4" s="29"/>
      <c r="D4" s="29"/>
      <c r="E4" s="29"/>
      <c r="F4" s="29"/>
      <c r="G4" s="29"/>
      <c r="H4" s="32">
        <v>1</v>
      </c>
      <c r="I4" s="32">
        <v>2</v>
      </c>
      <c r="J4" s="32">
        <v>3</v>
      </c>
      <c r="K4" s="32">
        <v>4</v>
      </c>
      <c r="L4" s="32">
        <v>5</v>
      </c>
      <c r="M4" s="32">
        <v>6</v>
      </c>
      <c r="N4" s="32">
        <v>7</v>
      </c>
      <c r="O4" s="32">
        <v>8</v>
      </c>
      <c r="P4" s="32">
        <v>9</v>
      </c>
      <c r="Q4" s="32">
        <v>10</v>
      </c>
      <c r="R4" s="32">
        <v>11</v>
      </c>
      <c r="S4" s="32">
        <v>12</v>
      </c>
      <c r="T4" s="32">
        <v>13</v>
      </c>
      <c r="U4" s="32">
        <v>14</v>
      </c>
      <c r="V4" s="32">
        <v>15</v>
      </c>
      <c r="W4" s="32">
        <v>16</v>
      </c>
      <c r="X4" s="32">
        <v>17</v>
      </c>
      <c r="Y4" s="32">
        <v>18</v>
      </c>
      <c r="Z4" s="32">
        <v>19</v>
      </c>
      <c r="AA4" s="32">
        <v>20</v>
      </c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31"/>
      <c r="BG4" s="28" t="s">
        <v>31</v>
      </c>
    </row>
    <row r="5" spans="1:59" hidden="1">
      <c r="A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31"/>
    </row>
    <row r="6" spans="1:59" ht="15" hidden="1">
      <c r="A6" s="29"/>
      <c r="B6" s="31" t="str">
        <f>Eiken!B6</f>
        <v xml:space="preserve"> Gisiger Alfons</v>
      </c>
      <c r="C6" s="29"/>
      <c r="D6" s="29"/>
      <c r="E6" s="29"/>
      <c r="F6" s="29"/>
      <c r="G6" s="6">
        <v>1</v>
      </c>
      <c r="H6" s="25">
        <v>102.35299999999999</v>
      </c>
      <c r="I6" s="25">
        <v>104.35299999999999</v>
      </c>
      <c r="J6" s="25">
        <v>104.35299999999999</v>
      </c>
      <c r="K6" s="25">
        <v>104.35299999999999</v>
      </c>
      <c r="L6" s="25">
        <v>91</v>
      </c>
      <c r="M6" s="25">
        <v>90</v>
      </c>
      <c r="N6" s="25">
        <v>104.35299999999999</v>
      </c>
      <c r="O6" s="25">
        <v>81</v>
      </c>
      <c r="P6" s="25">
        <v>104.35299999999999</v>
      </c>
      <c r="Q6" s="25">
        <v>81</v>
      </c>
      <c r="R6" s="25">
        <v>97.6</v>
      </c>
      <c r="S6" s="25">
        <v>104.35299999999999</v>
      </c>
      <c r="T6" s="25"/>
      <c r="U6" s="25"/>
      <c r="V6" s="25"/>
      <c r="W6" s="25"/>
      <c r="X6" s="25"/>
      <c r="Y6" s="25"/>
      <c r="Z6" s="47">
        <f t="shared" ref="Z6:Z29" si="0">SUM(H6:Y6)</f>
        <v>1169.0709999999999</v>
      </c>
      <c r="AA6" s="37">
        <f t="shared" ref="AA6:AA20" si="1">LARGE($H6:$Y6,1)+LARGE($H6:$Y6,2)+LARGE($H6:$Y6,3)+LARGE($H6:$Y6,4)+LARGE($H6:$Y6,5)+LARGE($H6:$Y6,6)+LARGE($H6:$Y6,7)+LARGE($H6:$Y6,8)+LARGE($H6:$Y6,9)</f>
        <v>917.07099999999991</v>
      </c>
      <c r="AB6" s="24" t="e">
        <f t="shared" ref="AB6:AB29" si="2">RANK(AA6,AA$36:AA$60,0)</f>
        <v>#NUM!</v>
      </c>
      <c r="AC6" s="30">
        <f t="shared" ref="AC6:AC29" si="3">SUM(H6:Y6)</f>
        <v>1169.0709999999999</v>
      </c>
      <c r="AE6" s="29"/>
      <c r="AF6" s="29"/>
      <c r="AG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31">
        <v>4</v>
      </c>
      <c r="BG6" s="8">
        <f>LARGE($H6:$AA6,1)+LARGE($H6:$AA6,2)+LARGE($H6:$AA6,3)+LARGE($H6:$AA6,4)</f>
        <v>2294.848</v>
      </c>
    </row>
    <row r="7" spans="1:59" ht="15" hidden="1">
      <c r="A7" s="29"/>
      <c r="B7" s="31" t="str">
        <f>Eiken!B7</f>
        <v xml:space="preserve"> Leubin Othmar</v>
      </c>
      <c r="C7" s="29"/>
      <c r="D7" s="29"/>
      <c r="E7" s="29"/>
      <c r="F7" s="29"/>
      <c r="G7" s="6"/>
      <c r="H7" s="25">
        <v>90</v>
      </c>
      <c r="I7" s="25">
        <v>90</v>
      </c>
      <c r="J7" s="25">
        <v>104.35299999999999</v>
      </c>
      <c r="K7" s="25">
        <v>104.35299999999999</v>
      </c>
      <c r="L7" s="25">
        <v>99</v>
      </c>
      <c r="M7" s="25">
        <v>91</v>
      </c>
      <c r="N7" s="25">
        <v>90</v>
      </c>
      <c r="O7" s="25">
        <v>82.6</v>
      </c>
      <c r="P7" s="25"/>
      <c r="Q7" s="25">
        <v>90.3</v>
      </c>
      <c r="R7" s="25">
        <v>94</v>
      </c>
      <c r="S7" s="25"/>
      <c r="T7" s="25"/>
      <c r="U7" s="25"/>
      <c r="V7" s="25"/>
      <c r="W7" s="25"/>
      <c r="X7" s="25"/>
      <c r="Y7" s="25"/>
      <c r="Z7" s="47">
        <f t="shared" si="0"/>
        <v>935.60599999999999</v>
      </c>
      <c r="AA7" s="37">
        <f t="shared" si="1"/>
        <v>853.00599999999997</v>
      </c>
      <c r="AB7" s="24" t="e">
        <f t="shared" si="2"/>
        <v>#NUM!</v>
      </c>
      <c r="AC7" s="30">
        <f t="shared" si="3"/>
        <v>935.60599999999999</v>
      </c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31">
        <v>5</v>
      </c>
      <c r="BG7" s="8">
        <f>LARGE($H7:$AA7,1)+LARGE($H7:$AA7,2)+LARGE($H7:$AA7,3)+LARGE($H7:$AA7,4)</f>
        <v>1997.3180000000002</v>
      </c>
    </row>
    <row r="8" spans="1:59" ht="15" hidden="1">
      <c r="A8" s="29"/>
      <c r="B8" s="31" t="str">
        <f>Eiken!B8</f>
        <v xml:space="preserve"> Ruflin Felix</v>
      </c>
      <c r="C8" s="29"/>
      <c r="D8" s="29"/>
      <c r="E8" s="29"/>
      <c r="F8" s="29"/>
      <c r="G8" s="6">
        <v>4</v>
      </c>
      <c r="H8" s="25">
        <v>99</v>
      </c>
      <c r="I8" s="25"/>
      <c r="J8" s="25">
        <v>104.35299999999999</v>
      </c>
      <c r="K8" s="25">
        <v>104.35299999999999</v>
      </c>
      <c r="L8" s="25">
        <v>83</v>
      </c>
      <c r="M8" s="25">
        <v>104.35299999999999</v>
      </c>
      <c r="N8" s="25"/>
      <c r="O8" s="25">
        <v>83</v>
      </c>
      <c r="P8" s="25"/>
      <c r="Q8" s="25">
        <v>83</v>
      </c>
      <c r="R8" s="25">
        <v>95.3</v>
      </c>
      <c r="S8" s="25">
        <v>83.7</v>
      </c>
      <c r="T8" s="25"/>
      <c r="U8" s="25"/>
      <c r="V8" s="25"/>
      <c r="W8" s="25"/>
      <c r="X8" s="25"/>
      <c r="Y8" s="25"/>
      <c r="Z8" s="47">
        <f t="shared" si="0"/>
        <v>840.05899999999997</v>
      </c>
      <c r="AA8" s="37">
        <f t="shared" si="1"/>
        <v>840.05899999999997</v>
      </c>
      <c r="AB8" s="24" t="e">
        <f t="shared" si="2"/>
        <v>#NUM!</v>
      </c>
      <c r="AC8" s="30">
        <f t="shared" si="3"/>
        <v>840.05899999999997</v>
      </c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31">
        <v>6</v>
      </c>
      <c r="BG8" s="8">
        <f t="shared" ref="BG8:BG17" si="4">LARGE($H8:$AA8,1)+LARGE($H8:$AA8,2)+LARGE($H8:$AA8,3)+LARGE($H8:$AA8,4)</f>
        <v>1888.8240000000001</v>
      </c>
    </row>
    <row r="9" spans="1:59" ht="15" hidden="1">
      <c r="A9" s="29"/>
      <c r="B9" s="31" t="str">
        <f>Eiken!B9</f>
        <v xml:space="preserve"> Buser Dario </v>
      </c>
      <c r="C9" s="29"/>
      <c r="D9" s="29"/>
      <c r="E9" s="29"/>
      <c r="F9" s="29"/>
      <c r="G9" s="6">
        <v>2</v>
      </c>
      <c r="H9" s="25">
        <v>90</v>
      </c>
      <c r="I9" s="25">
        <v>90</v>
      </c>
      <c r="J9" s="25">
        <v>104.35299999999999</v>
      </c>
      <c r="K9" s="25">
        <v>104.35299999999999</v>
      </c>
      <c r="L9" s="25">
        <v>83</v>
      </c>
      <c r="M9" s="25">
        <v>80</v>
      </c>
      <c r="N9" s="25"/>
      <c r="O9" s="25">
        <v>89</v>
      </c>
      <c r="P9" s="25">
        <v>90</v>
      </c>
      <c r="Q9" s="25">
        <v>89</v>
      </c>
      <c r="R9" s="25">
        <v>86.7</v>
      </c>
      <c r="S9" s="25"/>
      <c r="T9" s="25"/>
      <c r="U9" s="25"/>
      <c r="V9" s="25"/>
      <c r="W9" s="25"/>
      <c r="X9" s="25"/>
      <c r="Y9" s="25"/>
      <c r="Z9" s="47">
        <f t="shared" si="0"/>
        <v>906.40600000000006</v>
      </c>
      <c r="AA9" s="37">
        <f t="shared" si="1"/>
        <v>826.40600000000006</v>
      </c>
      <c r="AB9" s="24" t="e">
        <f t="shared" si="2"/>
        <v>#NUM!</v>
      </c>
      <c r="AC9" s="30">
        <f t="shared" si="3"/>
        <v>906.40600000000006</v>
      </c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31">
        <v>7</v>
      </c>
      <c r="BG9" s="8">
        <f t="shared" si="4"/>
        <v>1941.5180000000003</v>
      </c>
    </row>
    <row r="10" spans="1:59" ht="15" hidden="1">
      <c r="A10" s="29"/>
      <c r="B10" s="31" t="str">
        <f>Eiken!B10</f>
        <v xml:space="preserve"> Kalt Kurt</v>
      </c>
      <c r="C10" s="29"/>
      <c r="D10" s="29"/>
      <c r="E10" s="29"/>
      <c r="F10" s="29"/>
      <c r="G10" s="6"/>
      <c r="H10" s="25">
        <v>90</v>
      </c>
      <c r="I10" s="25">
        <v>88</v>
      </c>
      <c r="J10" s="25">
        <v>97</v>
      </c>
      <c r="K10" s="25">
        <v>78</v>
      </c>
      <c r="L10" s="25">
        <v>84</v>
      </c>
      <c r="M10" s="25">
        <v>92</v>
      </c>
      <c r="N10" s="25"/>
      <c r="O10" s="25">
        <v>94.2</v>
      </c>
      <c r="P10" s="25">
        <v>90</v>
      </c>
      <c r="Q10" s="25">
        <v>93</v>
      </c>
      <c r="R10" s="25"/>
      <c r="S10" s="25">
        <v>98</v>
      </c>
      <c r="T10" s="25"/>
      <c r="U10" s="25"/>
      <c r="V10" s="25"/>
      <c r="W10" s="25"/>
      <c r="X10" s="25"/>
      <c r="Y10" s="25"/>
      <c r="Z10" s="47">
        <f t="shared" si="0"/>
        <v>904.2</v>
      </c>
      <c r="AA10" s="37">
        <f t="shared" si="1"/>
        <v>826.2</v>
      </c>
      <c r="AB10" s="24" t="e">
        <f t="shared" si="2"/>
        <v>#NUM!</v>
      </c>
      <c r="AC10" s="30">
        <f t="shared" si="3"/>
        <v>904.2</v>
      </c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31">
        <v>8</v>
      </c>
      <c r="BG10" s="8">
        <f t="shared" si="4"/>
        <v>1925.4</v>
      </c>
    </row>
    <row r="11" spans="1:59" ht="15" hidden="1">
      <c r="A11" s="29"/>
      <c r="B11" s="31" t="str">
        <f>Eiken!B11</f>
        <v xml:space="preserve"> Karaboyun  Murat</v>
      </c>
      <c r="C11" s="29"/>
      <c r="D11" s="29"/>
      <c r="E11" s="29"/>
      <c r="F11" s="29"/>
      <c r="G11" s="6"/>
      <c r="H11" s="25">
        <v>100</v>
      </c>
      <c r="I11" s="25">
        <v>90</v>
      </c>
      <c r="J11" s="25">
        <v>89</v>
      </c>
      <c r="K11" s="25">
        <v>94</v>
      </c>
      <c r="L11" s="25">
        <v>83</v>
      </c>
      <c r="M11" s="25">
        <v>92</v>
      </c>
      <c r="N11" s="25"/>
      <c r="O11" s="25">
        <v>97</v>
      </c>
      <c r="P11" s="25">
        <v>90</v>
      </c>
      <c r="Q11" s="25">
        <v>91</v>
      </c>
      <c r="R11" s="25"/>
      <c r="S11" s="25"/>
      <c r="T11" s="25"/>
      <c r="U11" s="25"/>
      <c r="V11" s="25"/>
      <c r="W11" s="25"/>
      <c r="X11" s="25"/>
      <c r="Y11" s="25"/>
      <c r="Z11" s="47">
        <f t="shared" si="0"/>
        <v>826</v>
      </c>
      <c r="AA11" s="37">
        <f t="shared" si="1"/>
        <v>826</v>
      </c>
      <c r="AB11" s="24" t="e">
        <f t="shared" si="2"/>
        <v>#NUM!</v>
      </c>
      <c r="AC11" s="30">
        <f t="shared" si="3"/>
        <v>826</v>
      </c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31">
        <v>9</v>
      </c>
      <c r="BG11" s="8">
        <f t="shared" si="4"/>
        <v>1849</v>
      </c>
    </row>
    <row r="12" spans="1:59" ht="15" hidden="1">
      <c r="A12" s="29"/>
      <c r="B12" s="31" t="str">
        <f>Eiken!B12</f>
        <v xml:space="preserve"> Buser Marcel</v>
      </c>
      <c r="C12" s="29"/>
      <c r="D12" s="29"/>
      <c r="E12" s="29"/>
      <c r="F12" s="29"/>
      <c r="G12" s="6"/>
      <c r="H12" s="25">
        <v>100</v>
      </c>
      <c r="I12" s="25">
        <v>90</v>
      </c>
      <c r="J12" s="25">
        <v>104.35299999999999</v>
      </c>
      <c r="K12" s="25">
        <v>96</v>
      </c>
      <c r="L12" s="25">
        <v>72</v>
      </c>
      <c r="M12" s="25">
        <v>89</v>
      </c>
      <c r="N12" s="25"/>
      <c r="O12" s="25">
        <v>83</v>
      </c>
      <c r="P12" s="25"/>
      <c r="Q12" s="25">
        <v>88</v>
      </c>
      <c r="R12" s="25">
        <v>93.6</v>
      </c>
      <c r="S12" s="25"/>
      <c r="T12" s="25"/>
      <c r="U12" s="25"/>
      <c r="V12" s="25"/>
      <c r="W12" s="25"/>
      <c r="X12" s="25"/>
      <c r="Y12" s="25"/>
      <c r="Z12" s="47">
        <f t="shared" si="0"/>
        <v>815.95300000000009</v>
      </c>
      <c r="AA12" s="37">
        <f t="shared" si="1"/>
        <v>815.95299999999997</v>
      </c>
      <c r="AB12" s="24" t="e">
        <f t="shared" si="2"/>
        <v>#NUM!</v>
      </c>
      <c r="AC12" s="30">
        <f t="shared" si="3"/>
        <v>815.95300000000009</v>
      </c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31">
        <v>10</v>
      </c>
      <c r="BG12" s="8">
        <f t="shared" si="4"/>
        <v>1836.259</v>
      </c>
    </row>
    <row r="13" spans="1:59" ht="15" hidden="1">
      <c r="A13" s="29"/>
      <c r="B13" s="31" t="str">
        <f>Eiken!B13</f>
        <v xml:space="preserve"> Eugster Josef</v>
      </c>
      <c r="C13" s="29"/>
      <c r="D13" s="29"/>
      <c r="E13" s="29"/>
      <c r="F13" s="29"/>
      <c r="G13" s="6"/>
      <c r="H13" s="25">
        <v>90</v>
      </c>
      <c r="I13" s="25"/>
      <c r="J13" s="25">
        <v>90</v>
      </c>
      <c r="K13" s="25">
        <v>96</v>
      </c>
      <c r="L13" s="25">
        <v>96</v>
      </c>
      <c r="M13" s="25">
        <v>81</v>
      </c>
      <c r="N13" s="25">
        <v>90</v>
      </c>
      <c r="O13" s="25">
        <v>89.9</v>
      </c>
      <c r="P13" s="25"/>
      <c r="Q13" s="25">
        <v>94</v>
      </c>
      <c r="R13" s="25"/>
      <c r="S13" s="25">
        <v>88</v>
      </c>
      <c r="T13" s="25"/>
      <c r="U13" s="25"/>
      <c r="V13" s="25"/>
      <c r="W13" s="25"/>
      <c r="X13" s="25"/>
      <c r="Y13" s="25"/>
      <c r="Z13" s="47">
        <f t="shared" si="0"/>
        <v>814.9</v>
      </c>
      <c r="AA13" s="37">
        <f t="shared" si="1"/>
        <v>814.9</v>
      </c>
      <c r="AB13" s="24" t="e">
        <f t="shared" si="2"/>
        <v>#NUM!</v>
      </c>
      <c r="AC13" s="30">
        <f t="shared" si="3"/>
        <v>814.9</v>
      </c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31">
        <v>11</v>
      </c>
      <c r="BG13" s="8">
        <f t="shared" si="4"/>
        <v>1821.8</v>
      </c>
    </row>
    <row r="14" spans="1:59" ht="15" hidden="1">
      <c r="A14" s="29"/>
      <c r="B14" s="31" t="str">
        <f>Eiken!B14</f>
        <v xml:space="preserve"> Ries Benjamin</v>
      </c>
      <c r="C14" s="29"/>
      <c r="D14" s="29"/>
      <c r="E14" s="29"/>
      <c r="F14" s="29"/>
      <c r="G14" s="6"/>
      <c r="H14" s="25">
        <v>90</v>
      </c>
      <c r="I14" s="25"/>
      <c r="J14" s="25">
        <v>104.35299999999999</v>
      </c>
      <c r="K14" s="25">
        <v>97</v>
      </c>
      <c r="L14" s="25">
        <v>83</v>
      </c>
      <c r="M14" s="25">
        <v>88</v>
      </c>
      <c r="N14" s="25">
        <v>90</v>
      </c>
      <c r="O14" s="25">
        <v>81</v>
      </c>
      <c r="P14" s="25"/>
      <c r="Q14" s="25">
        <v>83</v>
      </c>
      <c r="R14" s="25">
        <v>94.5</v>
      </c>
      <c r="S14" s="25"/>
      <c r="T14" s="25"/>
      <c r="U14" s="25"/>
      <c r="V14" s="25"/>
      <c r="W14" s="25"/>
      <c r="X14" s="25"/>
      <c r="Y14" s="25"/>
      <c r="Z14" s="47">
        <f t="shared" si="0"/>
        <v>810.85300000000007</v>
      </c>
      <c r="AA14" s="37">
        <f t="shared" si="1"/>
        <v>810.85300000000007</v>
      </c>
      <c r="AB14" s="24" t="e">
        <f t="shared" si="2"/>
        <v>#NUM!</v>
      </c>
      <c r="AC14" s="30">
        <f t="shared" si="3"/>
        <v>810.85300000000007</v>
      </c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31">
        <v>12</v>
      </c>
      <c r="BG14" s="8">
        <f t="shared" si="4"/>
        <v>1823.0590000000002</v>
      </c>
    </row>
    <row r="15" spans="1:59" ht="15" hidden="1">
      <c r="A15" s="29"/>
      <c r="B15" s="31" t="str">
        <f>Eiken!B15</f>
        <v xml:space="preserve"> Ilkic Thomas</v>
      </c>
      <c r="C15" s="29"/>
      <c r="D15" s="29"/>
      <c r="E15" s="29"/>
      <c r="F15" s="29"/>
      <c r="G15" s="6"/>
      <c r="H15" s="25">
        <v>99</v>
      </c>
      <c r="I15" s="25"/>
      <c r="J15" s="25">
        <v>104.35299999999999</v>
      </c>
      <c r="K15" s="25">
        <v>90</v>
      </c>
      <c r="L15" s="25">
        <v>90</v>
      </c>
      <c r="M15" s="25">
        <v>83</v>
      </c>
      <c r="N15" s="25">
        <v>90</v>
      </c>
      <c r="O15" s="25">
        <v>81.599999999999994</v>
      </c>
      <c r="P15" s="25"/>
      <c r="Q15" s="25">
        <v>80.599999999999994</v>
      </c>
      <c r="R15" s="25">
        <v>92</v>
      </c>
      <c r="S15" s="25"/>
      <c r="T15" s="25"/>
      <c r="U15" s="25"/>
      <c r="V15" s="25"/>
      <c r="W15" s="25"/>
      <c r="X15" s="25"/>
      <c r="Y15" s="25"/>
      <c r="Z15" s="47">
        <f t="shared" si="0"/>
        <v>810.55300000000011</v>
      </c>
      <c r="AA15" s="37">
        <f t="shared" si="1"/>
        <v>810.55300000000011</v>
      </c>
      <c r="AB15" s="24" t="e">
        <f t="shared" si="2"/>
        <v>#NUM!</v>
      </c>
      <c r="AC15" s="30">
        <f t="shared" si="3"/>
        <v>810.55300000000011</v>
      </c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31">
        <v>13</v>
      </c>
      <c r="BG15" s="8">
        <f t="shared" si="4"/>
        <v>1824.4590000000003</v>
      </c>
    </row>
    <row r="16" spans="1:59" ht="15" hidden="1">
      <c r="A16" s="29"/>
      <c r="B16" s="31" t="str">
        <f>Eiken!B16</f>
        <v xml:space="preserve"> Elmiger Jan</v>
      </c>
      <c r="C16" s="29"/>
      <c r="D16" s="29"/>
      <c r="E16" s="29"/>
      <c r="F16" s="29"/>
      <c r="G16" s="6"/>
      <c r="H16" s="26">
        <v>80</v>
      </c>
      <c r="I16" s="25">
        <v>85</v>
      </c>
      <c r="J16" s="25">
        <v>86</v>
      </c>
      <c r="K16" s="25">
        <v>84</v>
      </c>
      <c r="L16" s="25">
        <v>83</v>
      </c>
      <c r="M16" s="25">
        <v>83</v>
      </c>
      <c r="N16" s="25">
        <v>83</v>
      </c>
      <c r="O16" s="25">
        <v>81</v>
      </c>
      <c r="P16" s="25">
        <v>90</v>
      </c>
      <c r="Q16" s="25">
        <v>86</v>
      </c>
      <c r="R16" s="25">
        <v>90</v>
      </c>
      <c r="S16" s="25">
        <v>104.35299999999999</v>
      </c>
      <c r="T16" s="25"/>
      <c r="U16" s="25"/>
      <c r="V16" s="25"/>
      <c r="W16" s="25"/>
      <c r="X16" s="25"/>
      <c r="Y16" s="25"/>
      <c r="Z16" s="47">
        <f t="shared" si="0"/>
        <v>1035.3530000000001</v>
      </c>
      <c r="AA16" s="37">
        <f t="shared" si="1"/>
        <v>791.35300000000007</v>
      </c>
      <c r="AB16" s="24" t="e">
        <f t="shared" si="2"/>
        <v>#NUM!</v>
      </c>
      <c r="AC16" s="30">
        <f t="shared" si="3"/>
        <v>1035.3530000000001</v>
      </c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31">
        <v>14</v>
      </c>
      <c r="BG16" s="8">
        <f t="shared" si="4"/>
        <v>2021.0590000000002</v>
      </c>
    </row>
    <row r="17" spans="1:59" ht="15" hidden="1">
      <c r="A17" s="29"/>
      <c r="B17" s="31" t="str">
        <f>Eiken!B17</f>
        <v xml:space="preserve"> Krätz Ruedi</v>
      </c>
      <c r="C17" s="29"/>
      <c r="D17" s="29"/>
      <c r="E17" s="29"/>
      <c r="F17" s="29"/>
      <c r="G17" s="6"/>
      <c r="H17" s="25">
        <v>90</v>
      </c>
      <c r="I17" s="25"/>
      <c r="J17" s="25">
        <v>104.35299999999999</v>
      </c>
      <c r="K17" s="25">
        <v>91</v>
      </c>
      <c r="L17" s="25">
        <v>81</v>
      </c>
      <c r="M17" s="25">
        <v>61</v>
      </c>
      <c r="N17" s="25"/>
      <c r="O17" s="25">
        <v>84.4</v>
      </c>
      <c r="P17" s="25">
        <v>90</v>
      </c>
      <c r="Q17" s="25">
        <v>89.4</v>
      </c>
      <c r="R17" s="25">
        <v>93.4</v>
      </c>
      <c r="S17" s="25"/>
      <c r="T17" s="25"/>
      <c r="U17" s="25"/>
      <c r="V17" s="25"/>
      <c r="W17" s="25"/>
      <c r="X17" s="25"/>
      <c r="Y17" s="25"/>
      <c r="Z17" s="47">
        <f t="shared" si="0"/>
        <v>784.553</v>
      </c>
      <c r="AA17" s="37">
        <f t="shared" si="1"/>
        <v>784.553</v>
      </c>
      <c r="AB17" s="24" t="e">
        <f t="shared" si="2"/>
        <v>#NUM!</v>
      </c>
      <c r="AC17" s="30">
        <f t="shared" si="3"/>
        <v>784.553</v>
      </c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31">
        <v>15</v>
      </c>
      <c r="BG17" s="8">
        <f t="shared" si="4"/>
        <v>1766.8590000000002</v>
      </c>
    </row>
    <row r="18" spans="1:59" ht="15" hidden="1">
      <c r="A18" s="29"/>
      <c r="B18" s="31" t="str">
        <f>Eiken!B18</f>
        <v xml:space="preserve"> Stocker Georg</v>
      </c>
      <c r="C18" s="29"/>
      <c r="D18" s="29"/>
      <c r="E18" s="29"/>
      <c r="F18" s="29"/>
      <c r="G18" s="6"/>
      <c r="H18" s="25">
        <v>90</v>
      </c>
      <c r="I18" s="25"/>
      <c r="J18" s="25">
        <v>104.35299999999999</v>
      </c>
      <c r="K18" s="25">
        <v>83</v>
      </c>
      <c r="L18" s="25">
        <v>94</v>
      </c>
      <c r="M18" s="25">
        <v>83</v>
      </c>
      <c r="N18" s="25"/>
      <c r="O18" s="25">
        <v>70.900000000000006</v>
      </c>
      <c r="P18" s="25">
        <v>90</v>
      </c>
      <c r="Q18" s="25">
        <v>84</v>
      </c>
      <c r="R18" s="25">
        <v>77.7</v>
      </c>
      <c r="S18" s="25"/>
      <c r="T18" s="25"/>
      <c r="U18" s="25"/>
      <c r="V18" s="25"/>
      <c r="W18" s="25"/>
      <c r="X18" s="25"/>
      <c r="Y18" s="25"/>
      <c r="Z18" s="47">
        <f t="shared" si="0"/>
        <v>776.95300000000009</v>
      </c>
      <c r="AA18" s="37">
        <f t="shared" si="1"/>
        <v>776.95300000000009</v>
      </c>
      <c r="AB18" s="24" t="e">
        <f t="shared" si="2"/>
        <v>#NUM!</v>
      </c>
      <c r="AC18" s="30">
        <f t="shared" si="3"/>
        <v>776.95300000000009</v>
      </c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34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6"/>
    </row>
    <row r="19" spans="1:59" ht="15" hidden="1">
      <c r="A19" s="29"/>
      <c r="B19" s="31" t="str">
        <f>Eiken!B19</f>
        <v xml:space="preserve"> Schmid Dominik</v>
      </c>
      <c r="C19" s="29"/>
      <c r="D19" s="29"/>
      <c r="E19" s="29"/>
      <c r="F19" s="29"/>
      <c r="G19" s="6">
        <v>3</v>
      </c>
      <c r="H19" s="25">
        <v>90</v>
      </c>
      <c r="I19" s="25">
        <v>90</v>
      </c>
      <c r="J19" s="25"/>
      <c r="K19" s="25">
        <v>82</v>
      </c>
      <c r="L19" s="25">
        <v>85</v>
      </c>
      <c r="M19" s="25">
        <v>83</v>
      </c>
      <c r="N19" s="25"/>
      <c r="O19" s="25">
        <v>83</v>
      </c>
      <c r="P19" s="25">
        <v>90</v>
      </c>
      <c r="Q19" s="25">
        <v>95</v>
      </c>
      <c r="R19" s="25"/>
      <c r="S19" s="25">
        <v>78.400000000000006</v>
      </c>
      <c r="T19" s="25"/>
      <c r="U19" s="25"/>
      <c r="V19" s="25"/>
      <c r="W19" s="25"/>
      <c r="X19" s="25"/>
      <c r="Y19" s="25"/>
      <c r="Z19" s="47">
        <f t="shared" si="0"/>
        <v>776.4</v>
      </c>
      <c r="AA19" s="37">
        <f t="shared" si="1"/>
        <v>776.4</v>
      </c>
      <c r="AB19" s="24" t="e">
        <f t="shared" si="2"/>
        <v>#NUM!</v>
      </c>
      <c r="AC19" s="30">
        <f t="shared" si="3"/>
        <v>776.4</v>
      </c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34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6"/>
    </row>
    <row r="20" spans="1:59" ht="15" hidden="1">
      <c r="A20" s="29"/>
      <c r="B20" s="31" t="str">
        <f>Eiken!B20</f>
        <v xml:space="preserve"> Kunz Peter</v>
      </c>
      <c r="C20" s="29"/>
      <c r="D20" s="29"/>
      <c r="E20" s="29"/>
      <c r="F20" s="29"/>
      <c r="G20" s="6"/>
      <c r="H20" s="25">
        <v>90</v>
      </c>
      <c r="I20" s="25">
        <v>90</v>
      </c>
      <c r="J20" s="25">
        <v>104.35299999999999</v>
      </c>
      <c r="K20" s="25">
        <v>87</v>
      </c>
      <c r="L20" s="25">
        <v>82</v>
      </c>
      <c r="M20" s="25">
        <v>81</v>
      </c>
      <c r="N20" s="25"/>
      <c r="O20" s="25">
        <v>73</v>
      </c>
      <c r="P20" s="25"/>
      <c r="Q20" s="25">
        <v>86</v>
      </c>
      <c r="R20" s="25">
        <v>75.900000000000006</v>
      </c>
      <c r="S20" s="25"/>
      <c r="T20" s="25"/>
      <c r="U20" s="25"/>
      <c r="V20" s="25"/>
      <c r="W20" s="25"/>
      <c r="X20" s="25"/>
      <c r="Y20" s="25"/>
      <c r="Z20" s="47">
        <f t="shared" si="0"/>
        <v>769.25300000000004</v>
      </c>
      <c r="AA20" s="37">
        <f t="shared" si="1"/>
        <v>769.25300000000004</v>
      </c>
      <c r="AB20" s="24" t="e">
        <f t="shared" si="2"/>
        <v>#NUM!</v>
      </c>
      <c r="AC20" s="30">
        <f t="shared" si="3"/>
        <v>769.25300000000004</v>
      </c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34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6"/>
    </row>
    <row r="21" spans="1:59" ht="15" hidden="1">
      <c r="A21" s="29"/>
      <c r="B21" s="31" t="str">
        <f>Eiken!B21</f>
        <v xml:space="preserve"> Elmiger Lars</v>
      </c>
      <c r="C21" s="29"/>
      <c r="D21" s="29"/>
      <c r="E21" s="29"/>
      <c r="F21" s="29"/>
      <c r="G21" s="6"/>
      <c r="H21" s="25">
        <v>90</v>
      </c>
      <c r="I21" s="25"/>
      <c r="J21" s="25">
        <v>104.35299999999999</v>
      </c>
      <c r="K21" s="25">
        <v>90</v>
      </c>
      <c r="L21" s="25">
        <v>94</v>
      </c>
      <c r="M21" s="25">
        <v>62</v>
      </c>
      <c r="N21" s="25"/>
      <c r="O21" s="25">
        <v>88.5</v>
      </c>
      <c r="P21" s="25"/>
      <c r="Q21" s="25">
        <v>99</v>
      </c>
      <c r="R21" s="25">
        <v>90.4</v>
      </c>
      <c r="S21" s="25"/>
      <c r="T21" s="25"/>
      <c r="U21" s="25"/>
      <c r="V21" s="25"/>
      <c r="W21" s="25"/>
      <c r="X21" s="25"/>
      <c r="Y21" s="25"/>
      <c r="Z21" s="47">
        <f t="shared" si="0"/>
        <v>718.25300000000004</v>
      </c>
      <c r="AA21" s="37"/>
      <c r="AB21" s="24" t="e">
        <f t="shared" si="2"/>
        <v>#NUM!</v>
      </c>
      <c r="AC21" s="30">
        <f t="shared" si="3"/>
        <v>718.25300000000004</v>
      </c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34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6"/>
    </row>
    <row r="22" spans="1:59" ht="15" hidden="1">
      <c r="A22" s="29"/>
      <c r="B22" s="31" t="str">
        <f>Eiken!B22</f>
        <v xml:space="preserve"> Dornbierer Caroline</v>
      </c>
      <c r="C22" s="29"/>
      <c r="D22" s="29"/>
      <c r="E22" s="29"/>
      <c r="F22" s="29"/>
      <c r="G22" s="6"/>
      <c r="H22" s="25">
        <v>90</v>
      </c>
      <c r="I22" s="25">
        <v>90</v>
      </c>
      <c r="J22" s="25">
        <v>104.35299999999999</v>
      </c>
      <c r="K22" s="25">
        <v>80</v>
      </c>
      <c r="L22" s="25">
        <v>92</v>
      </c>
      <c r="M22" s="25">
        <v>84</v>
      </c>
      <c r="N22" s="25"/>
      <c r="O22" s="25">
        <v>89.9</v>
      </c>
      <c r="P22" s="25"/>
      <c r="Q22" s="25">
        <v>87</v>
      </c>
      <c r="R22" s="25"/>
      <c r="S22" s="25"/>
      <c r="T22" s="25"/>
      <c r="U22" s="25"/>
      <c r="V22" s="25"/>
      <c r="W22" s="25"/>
      <c r="X22" s="25"/>
      <c r="Y22" s="25"/>
      <c r="Z22" s="47">
        <f t="shared" si="0"/>
        <v>717.25300000000004</v>
      </c>
      <c r="AA22" s="37"/>
      <c r="AB22" s="24" t="e">
        <f t="shared" si="2"/>
        <v>#NUM!</v>
      </c>
      <c r="AC22" s="30">
        <f t="shared" si="3"/>
        <v>717.25300000000004</v>
      </c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34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</row>
    <row r="23" spans="1:59" ht="15" hidden="1">
      <c r="A23" s="29"/>
      <c r="B23" s="31" t="str">
        <f>Eiken!B23</f>
        <v xml:space="preserve"> Senft Michael</v>
      </c>
      <c r="C23" s="29"/>
      <c r="D23" s="29"/>
      <c r="E23" s="29"/>
      <c r="F23" s="29"/>
      <c r="G23" s="6"/>
      <c r="H23" s="25">
        <v>90</v>
      </c>
      <c r="I23" s="25"/>
      <c r="J23" s="25">
        <v>90</v>
      </c>
      <c r="K23" s="25">
        <v>90</v>
      </c>
      <c r="L23" s="25">
        <v>72</v>
      </c>
      <c r="M23" s="25">
        <v>73</v>
      </c>
      <c r="N23" s="25">
        <v>90</v>
      </c>
      <c r="O23" s="25">
        <v>92.5</v>
      </c>
      <c r="P23" s="25"/>
      <c r="Q23" s="25">
        <v>89</v>
      </c>
      <c r="R23" s="25"/>
      <c r="S23" s="25"/>
      <c r="T23" s="25"/>
      <c r="U23" s="25"/>
      <c r="V23" s="25"/>
      <c r="W23" s="25"/>
      <c r="X23" s="25"/>
      <c r="Y23" s="25"/>
      <c r="Z23" s="47">
        <f t="shared" si="0"/>
        <v>686.5</v>
      </c>
      <c r="AA23" s="37"/>
      <c r="AB23" s="24" t="e">
        <f t="shared" si="2"/>
        <v>#NUM!</v>
      </c>
      <c r="AC23" s="30">
        <f t="shared" si="3"/>
        <v>686.5</v>
      </c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31"/>
    </row>
    <row r="24" spans="1:59" ht="15" hidden="1">
      <c r="A24" s="29"/>
      <c r="B24" s="31" t="str">
        <f>Eiken!B24</f>
        <v xml:space="preserve"> Gast Esther</v>
      </c>
      <c r="C24" s="29"/>
      <c r="D24" s="29"/>
      <c r="E24" s="29"/>
      <c r="F24" s="29"/>
      <c r="G24" s="6"/>
      <c r="H24" s="25">
        <v>90</v>
      </c>
      <c r="I24" s="25">
        <v>80</v>
      </c>
      <c r="J24" s="25">
        <v>86</v>
      </c>
      <c r="K24" s="25">
        <v>88</v>
      </c>
      <c r="L24" s="25">
        <v>81</v>
      </c>
      <c r="M24" s="25">
        <v>72</v>
      </c>
      <c r="N24" s="25"/>
      <c r="O24" s="25">
        <v>93.6</v>
      </c>
      <c r="P24" s="25"/>
      <c r="Q24" s="25">
        <v>92</v>
      </c>
      <c r="R24" s="25"/>
      <c r="S24" s="25"/>
      <c r="T24" s="25"/>
      <c r="U24" s="25"/>
      <c r="V24" s="25"/>
      <c r="W24" s="25"/>
      <c r="X24" s="25"/>
      <c r="Y24" s="25"/>
      <c r="Z24" s="47">
        <f t="shared" si="0"/>
        <v>682.6</v>
      </c>
      <c r="AA24" s="37"/>
      <c r="AB24" s="24" t="e">
        <f t="shared" si="2"/>
        <v>#NUM!</v>
      </c>
      <c r="AC24" s="30">
        <f t="shared" si="3"/>
        <v>682.6</v>
      </c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31"/>
    </row>
    <row r="25" spans="1:59" ht="15" hidden="1">
      <c r="A25" s="29"/>
      <c r="B25" s="31" t="str">
        <f>Eiken!B25</f>
        <v xml:space="preserve"> Vogel Reto</v>
      </c>
      <c r="C25" s="29"/>
      <c r="D25" s="29"/>
      <c r="E25" s="29"/>
      <c r="F25" s="29"/>
      <c r="G25" s="6"/>
      <c r="H25" s="25">
        <v>90</v>
      </c>
      <c r="I25" s="25"/>
      <c r="J25" s="25">
        <v>90</v>
      </c>
      <c r="K25" s="25">
        <v>83</v>
      </c>
      <c r="L25" s="25">
        <v>84</v>
      </c>
      <c r="M25" s="25">
        <v>84</v>
      </c>
      <c r="N25" s="25"/>
      <c r="O25" s="25">
        <v>81</v>
      </c>
      <c r="P25" s="25">
        <v>99</v>
      </c>
      <c r="Q25" s="25">
        <v>89.4</v>
      </c>
      <c r="R25" s="25"/>
      <c r="S25" s="25"/>
      <c r="T25" s="25"/>
      <c r="U25" s="25"/>
      <c r="V25" s="25"/>
      <c r="W25" s="25"/>
      <c r="X25" s="25"/>
      <c r="Y25" s="25"/>
      <c r="Z25" s="47">
        <f t="shared" si="0"/>
        <v>700.4</v>
      </c>
      <c r="AA25" s="37"/>
      <c r="AB25" s="24" t="e">
        <f t="shared" si="2"/>
        <v>#NUM!</v>
      </c>
      <c r="AC25" s="30">
        <f t="shared" si="3"/>
        <v>700.4</v>
      </c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31"/>
    </row>
    <row r="26" spans="1:59" ht="15" hidden="1">
      <c r="A26" s="29"/>
      <c r="B26" s="31" t="str">
        <f>Eiken!B26</f>
        <v xml:space="preserve"> Lingg Andrea</v>
      </c>
      <c r="C26" s="29"/>
      <c r="D26" s="29"/>
      <c r="E26" s="29"/>
      <c r="F26" s="29"/>
      <c r="G26" s="6"/>
      <c r="H26" s="25">
        <v>100</v>
      </c>
      <c r="I26" s="25">
        <v>90</v>
      </c>
      <c r="J26" s="25"/>
      <c r="K26" s="25">
        <v>91</v>
      </c>
      <c r="L26" s="25">
        <v>83</v>
      </c>
      <c r="M26" s="25">
        <v>86</v>
      </c>
      <c r="N26" s="25">
        <v>90</v>
      </c>
      <c r="O26" s="25">
        <v>73</v>
      </c>
      <c r="P26" s="25"/>
      <c r="Q26" s="25">
        <v>88.6</v>
      </c>
      <c r="R26" s="25"/>
      <c r="S26" s="25"/>
      <c r="T26" s="25"/>
      <c r="U26" s="25"/>
      <c r="V26" s="25"/>
      <c r="W26" s="25"/>
      <c r="X26" s="25"/>
      <c r="Y26" s="25"/>
      <c r="Z26" s="47">
        <f t="shared" si="0"/>
        <v>701.6</v>
      </c>
      <c r="AA26" s="37"/>
      <c r="AB26" s="24" t="e">
        <f t="shared" si="2"/>
        <v>#NUM!</v>
      </c>
      <c r="AC26" s="30">
        <f t="shared" si="3"/>
        <v>701.6</v>
      </c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31"/>
    </row>
    <row r="27" spans="1:59" ht="15" hidden="1">
      <c r="A27" s="29"/>
      <c r="B27" s="31" t="str">
        <f>Eiken!B27</f>
        <v xml:space="preserve"> Vogel Silas</v>
      </c>
      <c r="C27" s="29"/>
      <c r="D27" s="29"/>
      <c r="E27" s="29"/>
      <c r="F27" s="29"/>
      <c r="G27" s="6"/>
      <c r="H27" s="25">
        <v>90</v>
      </c>
      <c r="I27" s="25">
        <v>83</v>
      </c>
      <c r="J27" s="25">
        <v>83</v>
      </c>
      <c r="K27" s="25"/>
      <c r="L27" s="25">
        <v>81</v>
      </c>
      <c r="M27" s="25"/>
      <c r="N27" s="25"/>
      <c r="O27" s="25">
        <v>98</v>
      </c>
      <c r="P27" s="25">
        <v>90</v>
      </c>
      <c r="Q27" s="25">
        <v>80.599999999999994</v>
      </c>
      <c r="R27" s="25"/>
      <c r="S27" s="25"/>
      <c r="T27" s="25"/>
      <c r="U27" s="25"/>
      <c r="V27" s="25"/>
      <c r="W27" s="25"/>
      <c r="X27" s="25"/>
      <c r="Y27" s="25"/>
      <c r="Z27" s="47">
        <f t="shared" si="0"/>
        <v>605.6</v>
      </c>
      <c r="AA27" s="37"/>
      <c r="AB27" s="24" t="e">
        <f t="shared" si="2"/>
        <v>#NUM!</v>
      </c>
      <c r="AC27" s="30">
        <f t="shared" si="3"/>
        <v>605.6</v>
      </c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31"/>
    </row>
    <row r="28" spans="1:59" ht="15" hidden="1">
      <c r="A28" s="29"/>
      <c r="B28" s="31" t="str">
        <f>Eiken!B28</f>
        <v xml:space="preserve"> Elmiger Kai</v>
      </c>
      <c r="C28" s="29"/>
      <c r="D28" s="29"/>
      <c r="E28" s="29"/>
      <c r="F28" s="29"/>
      <c r="G28" s="6"/>
      <c r="H28" s="25">
        <v>90</v>
      </c>
      <c r="I28" s="25"/>
      <c r="J28" s="25">
        <v>85</v>
      </c>
      <c r="K28" s="25"/>
      <c r="L28" s="25"/>
      <c r="M28" s="25"/>
      <c r="N28" s="25"/>
      <c r="O28" s="25"/>
      <c r="P28" s="25"/>
      <c r="Q28" s="25">
        <v>90.7</v>
      </c>
      <c r="R28" s="25"/>
      <c r="S28" s="25"/>
      <c r="T28" s="25"/>
      <c r="U28" s="25"/>
      <c r="V28" s="25"/>
      <c r="W28" s="25"/>
      <c r="X28" s="25"/>
      <c r="Y28" s="25"/>
      <c r="Z28" s="47">
        <f t="shared" si="0"/>
        <v>265.7</v>
      </c>
      <c r="AA28" s="37"/>
      <c r="AB28" s="24" t="e">
        <f t="shared" si="2"/>
        <v>#NUM!</v>
      </c>
      <c r="AC28" s="30">
        <f t="shared" si="3"/>
        <v>265.7</v>
      </c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31"/>
    </row>
    <row r="29" spans="1:59" ht="15" hidden="1">
      <c r="A29" s="29"/>
      <c r="B29" s="31" t="str">
        <f>Eiken!B29</f>
        <v xml:space="preserve"> Ries Hans</v>
      </c>
      <c r="C29" s="29"/>
      <c r="D29" s="29"/>
      <c r="E29" s="29"/>
      <c r="F29" s="29"/>
      <c r="G29" s="6"/>
      <c r="H29" s="25">
        <v>90</v>
      </c>
      <c r="I29" s="25">
        <v>80</v>
      </c>
      <c r="J29" s="25">
        <v>85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47">
        <f t="shared" si="0"/>
        <v>255</v>
      </c>
      <c r="AA29" s="37"/>
      <c r="AB29" s="24" t="e">
        <f t="shared" si="2"/>
        <v>#NUM!</v>
      </c>
      <c r="AC29" s="30">
        <f t="shared" si="3"/>
        <v>255</v>
      </c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31"/>
    </row>
    <row r="30" spans="1:59">
      <c r="A30" s="29"/>
      <c r="C30" s="29"/>
      <c r="D30" s="29"/>
      <c r="E30" s="29"/>
      <c r="F30" s="29"/>
      <c r="Z30" s="30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31"/>
    </row>
    <row r="31" spans="1:59">
      <c r="A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E31" s="29"/>
      <c r="AF31" s="29"/>
      <c r="AG31" s="29"/>
      <c r="AH31" s="29"/>
      <c r="AI31" s="31">
        <f>COUNTA(H34:Y34)</f>
        <v>12</v>
      </c>
      <c r="AJ31" s="29" t="s">
        <v>37</v>
      </c>
      <c r="AK31" s="29"/>
      <c r="AL31" s="29"/>
      <c r="AN31" s="29"/>
      <c r="AO31" s="29"/>
      <c r="AP31" s="29"/>
      <c r="AQ31" s="29"/>
      <c r="AR31" s="29"/>
      <c r="AS31" s="29"/>
      <c r="AT31" s="31"/>
    </row>
    <row r="32" spans="1:59" ht="18.75">
      <c r="A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41">
        <v>7</v>
      </c>
      <c r="AB32" s="42" t="s">
        <v>39</v>
      </c>
      <c r="AC32" s="29"/>
      <c r="AD32" s="29"/>
      <c r="AE32" s="29"/>
      <c r="AF32" s="29"/>
      <c r="AG32" s="29"/>
      <c r="AH32" s="29"/>
      <c r="AI32" s="31">
        <f>AA32</f>
        <v>7</v>
      </c>
      <c r="AJ32" s="29" t="s">
        <v>38</v>
      </c>
      <c r="AK32" s="29"/>
      <c r="AL32" s="29"/>
      <c r="AM32" s="29"/>
      <c r="AN32" s="29"/>
      <c r="AO32" s="29"/>
      <c r="AP32" s="29"/>
      <c r="AQ32" s="29"/>
      <c r="AR32" s="29"/>
      <c r="AS32" s="29"/>
      <c r="AT32" s="31"/>
    </row>
    <row r="33" spans="1:46">
      <c r="A33" s="29"/>
      <c r="C33" s="29"/>
      <c r="D33" s="29"/>
      <c r="E33" s="29"/>
      <c r="F33" s="29"/>
      <c r="G33" s="29"/>
      <c r="H33" s="32">
        <v>1</v>
      </c>
      <c r="I33" s="32">
        <v>2</v>
      </c>
      <c r="J33" s="32">
        <v>3</v>
      </c>
      <c r="K33" s="32">
        <v>4</v>
      </c>
      <c r="L33" s="32">
        <v>5</v>
      </c>
      <c r="M33" s="32">
        <v>6</v>
      </c>
      <c r="N33" s="32">
        <v>7</v>
      </c>
      <c r="O33" s="32">
        <v>8</v>
      </c>
      <c r="P33" s="32">
        <v>9</v>
      </c>
      <c r="Q33" s="32">
        <v>10</v>
      </c>
      <c r="R33" s="32">
        <v>11</v>
      </c>
      <c r="S33" s="32">
        <v>12</v>
      </c>
      <c r="T33" s="32">
        <v>13</v>
      </c>
      <c r="U33" s="32">
        <v>14</v>
      </c>
      <c r="V33" s="32">
        <v>15</v>
      </c>
      <c r="W33" s="32">
        <v>16</v>
      </c>
      <c r="X33" s="32">
        <v>17</v>
      </c>
      <c r="Y33" s="32">
        <v>18</v>
      </c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31"/>
    </row>
    <row r="34" spans="1:46" ht="140.25">
      <c r="A34" s="29"/>
      <c r="B34" s="38" t="s">
        <v>30</v>
      </c>
      <c r="C34" s="29"/>
      <c r="D34" s="46">
        <f ca="1">TODAY()</f>
        <v>43854</v>
      </c>
      <c r="E34" s="29"/>
      <c r="F34" s="29"/>
      <c r="G34" s="29"/>
      <c r="H34" s="50" t="s">
        <v>32</v>
      </c>
      <c r="I34" s="50" t="s">
        <v>33</v>
      </c>
      <c r="J34" s="50" t="s">
        <v>34</v>
      </c>
      <c r="K34" s="50" t="s">
        <v>59</v>
      </c>
      <c r="L34" s="50" t="s">
        <v>58</v>
      </c>
      <c r="M34" s="50" t="s">
        <v>57</v>
      </c>
      <c r="N34" s="50" t="s">
        <v>56</v>
      </c>
      <c r="O34" s="50" t="s">
        <v>23</v>
      </c>
      <c r="P34" s="50" t="s">
        <v>55</v>
      </c>
      <c r="Q34" s="50" t="s">
        <v>18</v>
      </c>
      <c r="R34" s="50" t="s">
        <v>68</v>
      </c>
      <c r="S34" s="50" t="s">
        <v>69</v>
      </c>
      <c r="T34" s="50"/>
      <c r="U34" s="50"/>
      <c r="V34" s="50"/>
      <c r="W34" s="50"/>
      <c r="X34" s="147"/>
      <c r="Y34" s="147"/>
      <c r="Z34" s="40">
        <f>AI31</f>
        <v>12</v>
      </c>
      <c r="AA34" s="45">
        <f>AA32</f>
        <v>7</v>
      </c>
      <c r="AB34" s="29"/>
      <c r="AC34" s="39" t="s">
        <v>36</v>
      </c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31"/>
    </row>
    <row r="35" spans="1:46" ht="12.75" customHeight="1">
      <c r="A35" s="29"/>
      <c r="B35" s="34"/>
      <c r="C35" s="33"/>
      <c r="D35" s="33"/>
      <c r="E35" s="33"/>
      <c r="F35" s="33"/>
      <c r="G35" s="29"/>
      <c r="H35" s="1" t="s">
        <v>19</v>
      </c>
      <c r="I35" s="1" t="s">
        <v>19</v>
      </c>
      <c r="J35" s="1" t="s">
        <v>19</v>
      </c>
      <c r="K35" s="1" t="s">
        <v>19</v>
      </c>
      <c r="L35" s="1" t="s">
        <v>19</v>
      </c>
      <c r="M35" s="4" t="s">
        <v>19</v>
      </c>
      <c r="N35" s="1" t="s">
        <v>19</v>
      </c>
      <c r="O35" s="1" t="s">
        <v>19</v>
      </c>
      <c r="P35" s="1" t="s">
        <v>19</v>
      </c>
      <c r="Q35" s="1" t="s">
        <v>19</v>
      </c>
      <c r="R35" s="27" t="s">
        <v>19</v>
      </c>
      <c r="S35" s="1" t="s">
        <v>19</v>
      </c>
      <c r="T35" s="1" t="s">
        <v>19</v>
      </c>
      <c r="U35" s="1" t="s">
        <v>19</v>
      </c>
      <c r="V35" s="1" t="s">
        <v>19</v>
      </c>
      <c r="W35" s="1" t="s">
        <v>19</v>
      </c>
      <c r="X35" s="1" t="s">
        <v>19</v>
      </c>
      <c r="Y35" s="1" t="s">
        <v>19</v>
      </c>
      <c r="Z35" s="29"/>
      <c r="AA35" s="29"/>
      <c r="AB35" s="43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O35" s="29"/>
      <c r="AP35" s="29"/>
      <c r="AQ35" s="29"/>
      <c r="AR35" s="29"/>
      <c r="AS35" s="29"/>
      <c r="AT35" s="31"/>
    </row>
    <row r="36" spans="1:46" ht="15.75">
      <c r="B36" s="44" t="e">
        <f>AB36</f>
        <v>#NUM!</v>
      </c>
      <c r="C36" s="51" t="s">
        <v>35</v>
      </c>
      <c r="D36" s="52"/>
      <c r="E36" s="52"/>
      <c r="F36" s="52"/>
      <c r="G36" s="53"/>
      <c r="H36" s="146">
        <v>95.95</v>
      </c>
      <c r="I36" s="146">
        <v>95.88</v>
      </c>
      <c r="J36" s="146">
        <v>94.86</v>
      </c>
      <c r="K36" s="146">
        <v>94.86</v>
      </c>
      <c r="L36" s="146">
        <v>98.6</v>
      </c>
      <c r="M36" s="146">
        <v>98</v>
      </c>
      <c r="N36" s="146">
        <v>68</v>
      </c>
      <c r="O36" s="146" t="s">
        <v>96</v>
      </c>
      <c r="P36" s="146" t="s">
        <v>96</v>
      </c>
      <c r="Q36" s="146" t="s">
        <v>96</v>
      </c>
      <c r="R36" s="146" t="s">
        <v>96</v>
      </c>
      <c r="S36" s="146" t="s">
        <v>96</v>
      </c>
      <c r="T36" s="54"/>
      <c r="U36" s="54"/>
      <c r="V36" s="54"/>
      <c r="W36" s="54"/>
      <c r="X36" s="54"/>
      <c r="Y36" s="54"/>
      <c r="Z36" s="47">
        <f t="shared" ref="Z36:Z60" si="5">SUM(H36:Y36)</f>
        <v>646.15</v>
      </c>
      <c r="AA36" s="37">
        <f>LARGE($H36:$Y36,1)+LARGE($H36:$Y36,2)+LARGE($H36:$Y36,3)+LARGE($H36:$Y36,4)+LARGE($H36:$Y36,5)+LARGE($H36:$Y36,6)+LARGE($H36:$Y36,7)</f>
        <v>646.15</v>
      </c>
      <c r="AB36" s="24" t="e">
        <f>RANK(AA36,AA$36:AA$60,0)</f>
        <v>#NUM!</v>
      </c>
      <c r="AC36" s="30">
        <f>SUM(H36:Y36)</f>
        <v>646.15</v>
      </c>
      <c r="AM36" s="28">
        <v>4</v>
      </c>
      <c r="AN36" s="37">
        <f>LARGE($H36:$Y36,1)+LARGE($H36:$Y36,2)+LARGE($H36:$Y36,3)+LARGE($H36:$Y36,4)</f>
        <v>388.43</v>
      </c>
      <c r="AO36" s="28" t="s">
        <v>40</v>
      </c>
      <c r="AT36" s="31"/>
    </row>
    <row r="37" spans="1:46" ht="15">
      <c r="B37" s="44" t="e">
        <f t="shared" ref="B37:B60" si="6">AB37</f>
        <v>#NUM!</v>
      </c>
      <c r="C37" s="55" t="s">
        <v>64</v>
      </c>
      <c r="D37" s="52"/>
      <c r="E37" s="52"/>
      <c r="F37" s="52"/>
      <c r="G37" s="53"/>
      <c r="H37" s="146">
        <v>99</v>
      </c>
      <c r="I37" s="146">
        <v>89</v>
      </c>
      <c r="J37" s="146">
        <v>99</v>
      </c>
      <c r="K37" s="146">
        <v>86</v>
      </c>
      <c r="L37" s="146">
        <v>85</v>
      </c>
      <c r="M37" s="146">
        <v>78</v>
      </c>
      <c r="N37" s="146">
        <v>85</v>
      </c>
      <c r="O37" s="146">
        <v>82</v>
      </c>
      <c r="P37" s="146" t="s">
        <v>96</v>
      </c>
      <c r="Q37" s="146" t="s">
        <v>96</v>
      </c>
      <c r="R37" s="146" t="s">
        <v>96</v>
      </c>
      <c r="S37" s="146" t="s">
        <v>96</v>
      </c>
      <c r="T37" s="54"/>
      <c r="U37" s="54"/>
      <c r="V37" s="54"/>
      <c r="W37" s="54"/>
      <c r="X37" s="54"/>
      <c r="Y37" s="54"/>
      <c r="Z37" s="47">
        <f t="shared" si="5"/>
        <v>703</v>
      </c>
      <c r="AA37" s="37">
        <f t="shared" ref="AA37:AA60" si="7">LARGE($H37:$Y37,1)+LARGE($H37:$Y37,2)+LARGE($H37:$Y37,3)+LARGE($H37:$Y37,4)+LARGE($H37:$Y37,5)+LARGE($H37:$Y37,6)+LARGE($H37:$Y37,7)</f>
        <v>625</v>
      </c>
      <c r="AB37" s="24" t="e">
        <f t="shared" ref="AB37:AB60" si="8">RANK(AA37,AA$36:AA$60,0)</f>
        <v>#NUM!</v>
      </c>
      <c r="AC37" s="30">
        <f t="shared" ref="AC37:AC60" si="9">SUM(H37:Y37)</f>
        <v>703</v>
      </c>
      <c r="AM37" s="28">
        <v>5</v>
      </c>
      <c r="AN37" s="37">
        <f>LARGE($H37:$Y37,1)+LARGE($H37:$Y37,2)+LARGE($H37:$Y37,3)+LARGE($H37:$Y37,4)+LARGE($H37:$Y37,5)</f>
        <v>458</v>
      </c>
      <c r="AO37" s="28" t="s">
        <v>41</v>
      </c>
      <c r="AT37" s="31"/>
    </row>
    <row r="38" spans="1:46" ht="15.75">
      <c r="B38" s="44" t="e">
        <f t="shared" si="6"/>
        <v>#NUM!</v>
      </c>
      <c r="C38" s="51" t="s">
        <v>60</v>
      </c>
      <c r="D38" s="52"/>
      <c r="E38" s="52"/>
      <c r="F38" s="52"/>
      <c r="G38" s="53">
        <v>3</v>
      </c>
      <c r="H38" s="146" t="s">
        <v>96</v>
      </c>
      <c r="I38" s="146" t="s">
        <v>96</v>
      </c>
      <c r="J38" s="146" t="s">
        <v>96</v>
      </c>
      <c r="K38" s="146" t="s">
        <v>96</v>
      </c>
      <c r="L38" s="146" t="s">
        <v>96</v>
      </c>
      <c r="M38" s="146" t="s">
        <v>96</v>
      </c>
      <c r="N38" s="146" t="s">
        <v>96</v>
      </c>
      <c r="O38" s="146" t="s">
        <v>96</v>
      </c>
      <c r="P38" s="146" t="s">
        <v>96</v>
      </c>
      <c r="Q38" s="146" t="s">
        <v>96</v>
      </c>
      <c r="R38" s="146" t="s">
        <v>96</v>
      </c>
      <c r="S38" s="146" t="s">
        <v>96</v>
      </c>
      <c r="T38" s="54"/>
      <c r="U38" s="54"/>
      <c r="V38" s="54"/>
      <c r="W38" s="54"/>
      <c r="X38" s="54"/>
      <c r="Y38" s="54"/>
      <c r="Z38" s="47">
        <f t="shared" si="5"/>
        <v>0</v>
      </c>
      <c r="AA38" s="37" t="e">
        <f t="shared" si="7"/>
        <v>#NUM!</v>
      </c>
      <c r="AB38" s="24" t="e">
        <f t="shared" si="8"/>
        <v>#NUM!</v>
      </c>
      <c r="AC38" s="30">
        <f t="shared" si="9"/>
        <v>0</v>
      </c>
      <c r="AM38" s="28">
        <v>6</v>
      </c>
      <c r="AN38" s="37" t="e">
        <f>LARGE($H38:$Y38,1)+LARGE($H38:$Y38,2)+LARGE($H38:$Y38,3)+LARGE($H38:$Y38,4)+LARGE($H38:$Y38,5)+LARGE($H38:$Y38,6)</f>
        <v>#NUM!</v>
      </c>
      <c r="AO38" s="28" t="s">
        <v>42</v>
      </c>
      <c r="AT38" s="31"/>
    </row>
    <row r="39" spans="1:46" ht="15">
      <c r="B39" s="44" t="e">
        <f t="shared" si="6"/>
        <v>#NUM!</v>
      </c>
      <c r="C39" s="55" t="s">
        <v>98</v>
      </c>
      <c r="D39" s="52"/>
      <c r="E39" s="52"/>
      <c r="F39" s="52"/>
      <c r="G39" s="53"/>
      <c r="H39" s="146" t="s">
        <v>96</v>
      </c>
      <c r="I39" s="146" t="s">
        <v>96</v>
      </c>
      <c r="J39" s="146" t="s">
        <v>96</v>
      </c>
      <c r="K39" s="146" t="s">
        <v>96</v>
      </c>
      <c r="L39" s="146" t="s">
        <v>96</v>
      </c>
      <c r="M39" s="146" t="s">
        <v>96</v>
      </c>
      <c r="N39" s="146" t="s">
        <v>96</v>
      </c>
      <c r="O39" s="146" t="s">
        <v>96</v>
      </c>
      <c r="P39" s="146" t="s">
        <v>96</v>
      </c>
      <c r="Q39" s="146" t="s">
        <v>96</v>
      </c>
      <c r="R39" s="146" t="s">
        <v>96</v>
      </c>
      <c r="S39" s="146" t="s">
        <v>96</v>
      </c>
      <c r="T39" s="54"/>
      <c r="U39" s="54"/>
      <c r="V39" s="54"/>
      <c r="W39" s="54"/>
      <c r="X39" s="54"/>
      <c r="Y39" s="54"/>
      <c r="Z39" s="47">
        <f t="shared" si="5"/>
        <v>0</v>
      </c>
      <c r="AA39" s="37" t="e">
        <f t="shared" si="7"/>
        <v>#NUM!</v>
      </c>
      <c r="AB39" s="24" t="e">
        <f t="shared" si="8"/>
        <v>#NUM!</v>
      </c>
      <c r="AC39" s="30">
        <f t="shared" si="9"/>
        <v>0</v>
      </c>
      <c r="AM39" s="28">
        <v>7</v>
      </c>
      <c r="AN39" s="37" t="e">
        <f>LARGE($H39:$Y39,1)+LARGE($H39:$Y39,2)+LARGE($H39:$Y39,3)+LARGE($H39:$Y39,4)+LARGE($H39:$Y39,5)+LARGE($H39:$Y39,6)+LARGE($H39:$Y39,7)</f>
        <v>#NUM!</v>
      </c>
      <c r="AO39" s="28" t="s">
        <v>43</v>
      </c>
    </row>
    <row r="40" spans="1:46" ht="15">
      <c r="B40" s="44" t="e">
        <f t="shared" si="6"/>
        <v>#NUM!</v>
      </c>
      <c r="C40" s="55" t="s">
        <v>99</v>
      </c>
      <c r="D40" s="52"/>
      <c r="E40" s="52"/>
      <c r="F40" s="52"/>
      <c r="G40" s="53"/>
      <c r="H40" s="146" t="s">
        <v>96</v>
      </c>
      <c r="I40" s="146" t="s">
        <v>96</v>
      </c>
      <c r="J40" s="146" t="s">
        <v>96</v>
      </c>
      <c r="K40" s="146" t="s">
        <v>96</v>
      </c>
      <c r="L40" s="146" t="s">
        <v>96</v>
      </c>
      <c r="M40" s="146" t="s">
        <v>96</v>
      </c>
      <c r="N40" s="146" t="s">
        <v>96</v>
      </c>
      <c r="O40" s="146" t="s">
        <v>96</v>
      </c>
      <c r="P40" s="146" t="s">
        <v>96</v>
      </c>
      <c r="Q40" s="146" t="s">
        <v>96</v>
      </c>
      <c r="R40" s="146" t="s">
        <v>96</v>
      </c>
      <c r="S40" s="146" t="s">
        <v>96</v>
      </c>
      <c r="T40" s="54"/>
      <c r="U40" s="54"/>
      <c r="V40" s="54"/>
      <c r="W40" s="54"/>
      <c r="X40" s="54"/>
      <c r="Y40" s="54"/>
      <c r="Z40" s="47">
        <f t="shared" si="5"/>
        <v>0</v>
      </c>
      <c r="AA40" s="37" t="e">
        <f t="shared" si="7"/>
        <v>#NUM!</v>
      </c>
      <c r="AB40" s="24" t="e">
        <f t="shared" si="8"/>
        <v>#NUM!</v>
      </c>
      <c r="AC40" s="30">
        <f t="shared" si="9"/>
        <v>0</v>
      </c>
      <c r="AM40" s="28">
        <v>8</v>
      </c>
      <c r="AN40" s="37" t="e">
        <f>LARGE($H40:$Y40,1)+LARGE($H40:$Y40,2)+LARGE($H40:$Y40,3)+LARGE($H40:$Y40,4)+LARGE($H40:$Y40,5)+LARGE($H40:$Y40,6)+LARGE($H40:$Y40,7)+LARGE($H40:$Y40,8)</f>
        <v>#NUM!</v>
      </c>
      <c r="AO40" s="28" t="s">
        <v>44</v>
      </c>
    </row>
    <row r="41" spans="1:46" ht="15.75">
      <c r="B41" s="44" t="e">
        <f t="shared" si="6"/>
        <v>#NUM!</v>
      </c>
      <c r="C41" s="51" t="s">
        <v>13</v>
      </c>
      <c r="D41" s="52"/>
      <c r="E41" s="52"/>
      <c r="F41" s="52"/>
      <c r="G41" s="53">
        <v>1</v>
      </c>
      <c r="H41" s="146" t="s">
        <v>96</v>
      </c>
      <c r="I41" s="146" t="s">
        <v>96</v>
      </c>
      <c r="J41" s="146" t="s">
        <v>96</v>
      </c>
      <c r="K41" s="146" t="s">
        <v>96</v>
      </c>
      <c r="L41" s="146" t="s">
        <v>96</v>
      </c>
      <c r="M41" s="146" t="s">
        <v>96</v>
      </c>
      <c r="N41" s="146" t="s">
        <v>96</v>
      </c>
      <c r="O41" s="146" t="s">
        <v>96</v>
      </c>
      <c r="P41" s="146" t="s">
        <v>96</v>
      </c>
      <c r="Q41" s="146" t="s">
        <v>96</v>
      </c>
      <c r="R41" s="146" t="s">
        <v>96</v>
      </c>
      <c r="S41" s="146" t="s">
        <v>96</v>
      </c>
      <c r="T41" s="54"/>
      <c r="U41" s="54"/>
      <c r="V41" s="54"/>
      <c r="W41" s="54"/>
      <c r="X41" s="54"/>
      <c r="Y41" s="54"/>
      <c r="Z41" s="47">
        <f t="shared" si="5"/>
        <v>0</v>
      </c>
      <c r="AA41" s="37" t="e">
        <f t="shared" si="7"/>
        <v>#NUM!</v>
      </c>
      <c r="AB41" s="24" t="e">
        <f t="shared" si="8"/>
        <v>#NUM!</v>
      </c>
      <c r="AC41" s="30">
        <f t="shared" si="9"/>
        <v>0</v>
      </c>
      <c r="AM41" s="28">
        <v>9</v>
      </c>
      <c r="AN41" s="37" t="e">
        <f>LARGE($H41:$Y41,1)+LARGE($H41:$Y41,2)+LARGE($H41:$Y41,3)+LARGE($H41:$Y41,4)+LARGE($H41:$Y41,5)+LARGE($H41:$Y41,6)+LARGE($H41:$Y41,7)+LARGE($H41:$Y41,8)+LARGE($H41:$Y41,9)</f>
        <v>#NUM!</v>
      </c>
      <c r="AO41" s="28" t="s">
        <v>45</v>
      </c>
    </row>
    <row r="42" spans="1:46" ht="15.75">
      <c r="B42" s="44" t="e">
        <f t="shared" si="6"/>
        <v>#NUM!</v>
      </c>
      <c r="C42" s="51" t="s">
        <v>6</v>
      </c>
      <c r="D42" s="52"/>
      <c r="E42" s="52"/>
      <c r="F42" s="52"/>
      <c r="G42" s="53">
        <v>4</v>
      </c>
      <c r="H42" s="146" t="s">
        <v>96</v>
      </c>
      <c r="I42" s="146" t="s">
        <v>96</v>
      </c>
      <c r="J42" s="146" t="s">
        <v>96</v>
      </c>
      <c r="K42" s="146" t="s">
        <v>96</v>
      </c>
      <c r="L42" s="146" t="s">
        <v>96</v>
      </c>
      <c r="M42" s="146" t="s">
        <v>96</v>
      </c>
      <c r="N42" s="146" t="s">
        <v>96</v>
      </c>
      <c r="O42" s="146" t="s">
        <v>96</v>
      </c>
      <c r="P42" s="146" t="s">
        <v>96</v>
      </c>
      <c r="Q42" s="146" t="s">
        <v>96</v>
      </c>
      <c r="R42" s="146" t="s">
        <v>96</v>
      </c>
      <c r="S42" s="146" t="s">
        <v>96</v>
      </c>
      <c r="T42" s="54"/>
      <c r="U42" s="54"/>
      <c r="V42" s="54"/>
      <c r="W42" s="54"/>
      <c r="X42" s="54"/>
      <c r="Y42" s="54"/>
      <c r="Z42" s="47">
        <f t="shared" si="5"/>
        <v>0</v>
      </c>
      <c r="AA42" s="37" t="e">
        <f t="shared" si="7"/>
        <v>#NUM!</v>
      </c>
      <c r="AB42" s="24" t="e">
        <f t="shared" si="8"/>
        <v>#NUM!</v>
      </c>
      <c r="AC42" s="30">
        <f t="shared" si="9"/>
        <v>0</v>
      </c>
      <c r="AM42" s="28">
        <v>10</v>
      </c>
      <c r="AN42" s="37" t="e">
        <f>LARGE($H42:$Y42,1)+LARGE($H42:$Y42,2)+LARGE($H42:$Y42,3)+LARGE($H42:$Y42,4)+LARGE($H42:$Y42,5)+LARGE($H42:$Y42,6)+LARGE($H42:$Y42,7)+LARGE($H42:$Y42,8)+LARGE($H42:$Y42,9)+LARGE($H42:$Y42,10)</f>
        <v>#NUM!</v>
      </c>
      <c r="AO42" s="28" t="s">
        <v>46</v>
      </c>
    </row>
    <row r="43" spans="1:46" ht="15.75">
      <c r="B43" s="44" t="e">
        <f t="shared" si="6"/>
        <v>#NUM!</v>
      </c>
      <c r="C43" s="51" t="s">
        <v>26</v>
      </c>
      <c r="D43" s="52"/>
      <c r="E43" s="52"/>
      <c r="F43" s="52"/>
      <c r="G43" s="53">
        <v>2</v>
      </c>
      <c r="H43" s="146" t="s">
        <v>96</v>
      </c>
      <c r="I43" s="146" t="s">
        <v>96</v>
      </c>
      <c r="J43" s="146" t="s">
        <v>96</v>
      </c>
      <c r="K43" s="146" t="s">
        <v>96</v>
      </c>
      <c r="L43" s="146" t="s">
        <v>96</v>
      </c>
      <c r="M43" s="146" t="s">
        <v>96</v>
      </c>
      <c r="N43" s="146" t="s">
        <v>96</v>
      </c>
      <c r="O43" s="146" t="s">
        <v>96</v>
      </c>
      <c r="P43" s="146" t="s">
        <v>96</v>
      </c>
      <c r="Q43" s="146" t="s">
        <v>96</v>
      </c>
      <c r="R43" s="146" t="s">
        <v>96</v>
      </c>
      <c r="S43" s="146" t="s">
        <v>96</v>
      </c>
      <c r="T43" s="54"/>
      <c r="U43" s="54"/>
      <c r="V43" s="54"/>
      <c r="W43" s="54"/>
      <c r="X43" s="54"/>
      <c r="Y43" s="54"/>
      <c r="Z43" s="47">
        <f t="shared" si="5"/>
        <v>0</v>
      </c>
      <c r="AA43" s="37" t="e">
        <f t="shared" si="7"/>
        <v>#NUM!</v>
      </c>
      <c r="AB43" s="24" t="e">
        <f t="shared" si="8"/>
        <v>#NUM!</v>
      </c>
      <c r="AC43" s="30">
        <f t="shared" si="9"/>
        <v>0</v>
      </c>
      <c r="AM43" s="28">
        <v>11</v>
      </c>
      <c r="AN43" s="37" t="e">
        <f>LARGE($H43:$Y43,1)+LARGE($H43:$Y43,2)+LARGE($H43:$Y43,3)+LARGE($H43:$Y43,4)+LARGE($H43:$Y43,5)+LARGE($H43:$Y43,6)+LARGE($H43:$Y43,7)+LARGE($H43:$Y43,8)+LARGE($H43:$Y43,9)+LARGE($H43:$Y43,10)+LARGE($H43:$Y43,11)</f>
        <v>#NUM!</v>
      </c>
      <c r="AO43" s="28" t="s">
        <v>47</v>
      </c>
    </row>
    <row r="44" spans="1:46" ht="15.75">
      <c r="B44" s="44" t="e">
        <f t="shared" si="6"/>
        <v>#NUM!</v>
      </c>
      <c r="C44" s="51" t="s">
        <v>10</v>
      </c>
      <c r="D44" s="52"/>
      <c r="E44" s="52"/>
      <c r="F44" s="52"/>
      <c r="G44" s="53"/>
      <c r="H44" s="146" t="s">
        <v>96</v>
      </c>
      <c r="I44" s="146" t="s">
        <v>96</v>
      </c>
      <c r="J44" s="146" t="s">
        <v>96</v>
      </c>
      <c r="K44" s="146" t="s">
        <v>96</v>
      </c>
      <c r="L44" s="146" t="s">
        <v>96</v>
      </c>
      <c r="M44" s="146" t="s">
        <v>96</v>
      </c>
      <c r="N44" s="146" t="s">
        <v>96</v>
      </c>
      <c r="O44" s="146" t="s">
        <v>96</v>
      </c>
      <c r="P44" s="146" t="s">
        <v>96</v>
      </c>
      <c r="Q44" s="146" t="s">
        <v>96</v>
      </c>
      <c r="R44" s="146" t="s">
        <v>96</v>
      </c>
      <c r="S44" s="146" t="s">
        <v>96</v>
      </c>
      <c r="T44" s="54"/>
      <c r="U44" s="54"/>
      <c r="V44" s="54"/>
      <c r="W44" s="54"/>
      <c r="X44" s="54"/>
      <c r="Y44" s="54"/>
      <c r="Z44" s="47">
        <f t="shared" si="5"/>
        <v>0</v>
      </c>
      <c r="AA44" s="37" t="e">
        <f t="shared" si="7"/>
        <v>#NUM!</v>
      </c>
      <c r="AB44" s="24" t="e">
        <f t="shared" si="8"/>
        <v>#NUM!</v>
      </c>
      <c r="AC44" s="30">
        <f t="shared" si="9"/>
        <v>0</v>
      </c>
      <c r="AM44" s="28">
        <v>12</v>
      </c>
      <c r="AN44" s="37" t="e">
        <f>LARGE($H44:$Y44,1)+LARGE($H44:$Y44,2)+LARGE($H44:$Y44,3)+LARGE($H44:$Y44,4)+LARGE($H44:$Y44,5)+LARGE($H44:$Y44,6)+LARGE($H44:$Y44,7)+LARGE($H44:$Y44,8)+LARGE($H44:$Y44,9)+LARGE($H44:$Y44,10)+LARGE($H44:$Y44,11)+LARGE($H44:$Y44,12)</f>
        <v>#NUM!</v>
      </c>
      <c r="AO44" s="28" t="s">
        <v>48</v>
      </c>
    </row>
    <row r="45" spans="1:46" ht="15.75">
      <c r="B45" s="44" t="e">
        <f t="shared" si="6"/>
        <v>#NUM!</v>
      </c>
      <c r="C45" s="51" t="s">
        <v>27</v>
      </c>
      <c r="D45" s="52"/>
      <c r="E45" s="52"/>
      <c r="F45" s="52"/>
      <c r="G45" s="53"/>
      <c r="H45" s="146" t="s">
        <v>96</v>
      </c>
      <c r="I45" s="146" t="s">
        <v>96</v>
      </c>
      <c r="J45" s="146" t="s">
        <v>96</v>
      </c>
      <c r="K45" s="146" t="s">
        <v>96</v>
      </c>
      <c r="L45" s="146" t="s">
        <v>96</v>
      </c>
      <c r="M45" s="146" t="s">
        <v>96</v>
      </c>
      <c r="N45" s="146" t="s">
        <v>96</v>
      </c>
      <c r="O45" s="146" t="s">
        <v>96</v>
      </c>
      <c r="P45" s="146" t="s">
        <v>96</v>
      </c>
      <c r="Q45" s="146" t="s">
        <v>96</v>
      </c>
      <c r="R45" s="146" t="s">
        <v>96</v>
      </c>
      <c r="S45" s="146" t="s">
        <v>96</v>
      </c>
      <c r="T45" s="54"/>
      <c r="U45" s="54"/>
      <c r="V45" s="54"/>
      <c r="W45" s="54"/>
      <c r="X45" s="54"/>
      <c r="Y45" s="54"/>
      <c r="Z45" s="47">
        <f t="shared" si="5"/>
        <v>0</v>
      </c>
      <c r="AA45" s="37" t="e">
        <f t="shared" si="7"/>
        <v>#NUM!</v>
      </c>
      <c r="AB45" s="24" t="e">
        <f t="shared" si="8"/>
        <v>#NUM!</v>
      </c>
      <c r="AC45" s="30">
        <f t="shared" si="9"/>
        <v>0</v>
      </c>
      <c r="AM45" s="28">
        <v>13</v>
      </c>
      <c r="AN45" s="37" t="e">
        <f>LARGE($H45:$Y45,1)+LARGE($H45:$Y45,2)+LARGE($H45:$Y45,3)+LARGE($H45:$Y45,4)+LARGE($H45:$Y45,5)+LARGE($H45:$Y45,6)+LARGE($H45:$Y45,7)+LARGE($H45:$Y45,8)+LARGE($H45:$Y45,9)+LARGE($H45:$Y45,10)+LARGE($H45:$Y45,11)+LARGE($H45:$Y45,12)+LARGE($H45:$Y45,13)</f>
        <v>#NUM!</v>
      </c>
      <c r="AO45" s="28" t="s">
        <v>49</v>
      </c>
    </row>
    <row r="46" spans="1:46" ht="15.75">
      <c r="B46" s="44" t="e">
        <f t="shared" si="6"/>
        <v>#NUM!</v>
      </c>
      <c r="C46" s="51" t="s">
        <v>14</v>
      </c>
      <c r="D46" s="52"/>
      <c r="E46" s="52"/>
      <c r="F46" s="52"/>
      <c r="G46" s="53"/>
      <c r="H46" s="146" t="s">
        <v>96</v>
      </c>
      <c r="I46" s="146" t="s">
        <v>96</v>
      </c>
      <c r="J46" s="146" t="s">
        <v>96</v>
      </c>
      <c r="K46" s="146" t="s">
        <v>96</v>
      </c>
      <c r="L46" s="146" t="s">
        <v>96</v>
      </c>
      <c r="M46" s="146" t="s">
        <v>96</v>
      </c>
      <c r="N46" s="146" t="s">
        <v>96</v>
      </c>
      <c r="O46" s="146" t="s">
        <v>96</v>
      </c>
      <c r="P46" s="146" t="s">
        <v>96</v>
      </c>
      <c r="Q46" s="146" t="s">
        <v>96</v>
      </c>
      <c r="R46" s="146" t="s">
        <v>96</v>
      </c>
      <c r="S46" s="146" t="s">
        <v>96</v>
      </c>
      <c r="T46" s="54"/>
      <c r="U46" s="54"/>
      <c r="V46" s="54"/>
      <c r="W46" s="54"/>
      <c r="X46" s="54"/>
      <c r="Y46" s="54"/>
      <c r="Z46" s="47">
        <f t="shared" si="5"/>
        <v>0</v>
      </c>
      <c r="AA46" s="37" t="e">
        <f t="shared" si="7"/>
        <v>#NUM!</v>
      </c>
      <c r="AB46" s="24" t="e">
        <f t="shared" si="8"/>
        <v>#NUM!</v>
      </c>
      <c r="AC46" s="30">
        <f t="shared" si="9"/>
        <v>0</v>
      </c>
      <c r="AM46" s="28">
        <v>14</v>
      </c>
      <c r="AN46" s="37" t="e">
        <f>LARGE($H46:$Y46,1)+LARGE($H46:$Y46,2)+LARGE($H46:$Y46,3)+LARGE($H46:$Y46,4)+LARGE($H46:$Y46,5)+LARGE($H46:$Y46,6)+LARGE($H46:$Y46,7)+LARGE($H46:$Y46,8)+LARGE($H46:$Y46,9)+LARGE($H46:$Y46,10)+LARGE($H46:$Y46,11)+LARGE($H46:$Y46,12)+LARGE($H46:$Y46,13)+LARGE($H46:$Y46,14)</f>
        <v>#NUM!</v>
      </c>
      <c r="AO46" s="28" t="s">
        <v>50</v>
      </c>
    </row>
    <row r="47" spans="1:46" ht="15.75">
      <c r="B47" s="44" t="e">
        <f t="shared" si="6"/>
        <v>#NUM!</v>
      </c>
      <c r="C47" s="51" t="s">
        <v>5</v>
      </c>
      <c r="D47" s="52"/>
      <c r="E47" s="52"/>
      <c r="F47" s="52"/>
      <c r="G47" s="53"/>
      <c r="H47" s="146" t="s">
        <v>96</v>
      </c>
      <c r="I47" s="146" t="s">
        <v>96</v>
      </c>
      <c r="J47" s="146" t="s">
        <v>96</v>
      </c>
      <c r="K47" s="146" t="s">
        <v>96</v>
      </c>
      <c r="L47" s="146" t="s">
        <v>96</v>
      </c>
      <c r="M47" s="146" t="s">
        <v>96</v>
      </c>
      <c r="N47" s="146" t="s">
        <v>96</v>
      </c>
      <c r="O47" s="146" t="s">
        <v>96</v>
      </c>
      <c r="P47" s="146" t="s">
        <v>96</v>
      </c>
      <c r="Q47" s="146" t="s">
        <v>96</v>
      </c>
      <c r="R47" s="146" t="s">
        <v>96</v>
      </c>
      <c r="S47" s="146" t="s">
        <v>96</v>
      </c>
      <c r="T47" s="54"/>
      <c r="U47" s="54"/>
      <c r="V47" s="54"/>
      <c r="W47" s="54"/>
      <c r="X47" s="54"/>
      <c r="Y47" s="54"/>
      <c r="Z47" s="47">
        <f t="shared" si="5"/>
        <v>0</v>
      </c>
      <c r="AA47" s="37" t="e">
        <f t="shared" si="7"/>
        <v>#NUM!</v>
      </c>
      <c r="AB47" s="24" t="e">
        <f t="shared" si="8"/>
        <v>#NUM!</v>
      </c>
      <c r="AC47" s="30">
        <f t="shared" si="9"/>
        <v>0</v>
      </c>
      <c r="AM47" s="28">
        <v>15</v>
      </c>
      <c r="AN47" s="37" t="e">
        <f>LARGE($H47:$Y47,1)+LARGE($H47:$Y47,2)+LARGE($H47:$Y47,3)+LARGE($H47:$Y47,4)+LARGE($H47:$Y47,5)+LARGE($H47:$Y47,6)+LARGE($H47:$Y47,7)+LARGE($H47:$Y47,8)+LARGE($H47:$Y47,9)+LARGE($H47:$Y47,10)+LARGE($H47:$Y47,11)+LARGE($H47:$Y47,12)+LARGE($H47:$Y47,13)+LARGE($H47:$Y47,14)+LARGE($H47:$Y47,15)</f>
        <v>#NUM!</v>
      </c>
      <c r="AO47" s="28" t="s">
        <v>51</v>
      </c>
    </row>
    <row r="48" spans="1:46" ht="15.75">
      <c r="B48" s="44" t="e">
        <f t="shared" si="6"/>
        <v>#NUM!</v>
      </c>
      <c r="C48" s="51" t="s">
        <v>2</v>
      </c>
      <c r="D48" s="52"/>
      <c r="E48" s="52"/>
      <c r="F48" s="52"/>
      <c r="G48" s="53"/>
      <c r="H48" s="146" t="s">
        <v>96</v>
      </c>
      <c r="I48" s="146" t="s">
        <v>96</v>
      </c>
      <c r="J48" s="146" t="s">
        <v>96</v>
      </c>
      <c r="K48" s="146" t="s">
        <v>96</v>
      </c>
      <c r="L48" s="146" t="s">
        <v>96</v>
      </c>
      <c r="M48" s="146" t="s">
        <v>96</v>
      </c>
      <c r="N48" s="146" t="s">
        <v>96</v>
      </c>
      <c r="O48" s="146" t="s">
        <v>96</v>
      </c>
      <c r="P48" s="146" t="s">
        <v>96</v>
      </c>
      <c r="Q48" s="146" t="s">
        <v>96</v>
      </c>
      <c r="R48" s="146" t="s">
        <v>96</v>
      </c>
      <c r="S48" s="146" t="s">
        <v>96</v>
      </c>
      <c r="T48" s="54"/>
      <c r="U48" s="54"/>
      <c r="V48" s="54"/>
      <c r="W48" s="54"/>
      <c r="X48" s="54"/>
      <c r="Y48" s="54"/>
      <c r="Z48" s="47">
        <f t="shared" si="5"/>
        <v>0</v>
      </c>
      <c r="AA48" s="37" t="e">
        <f t="shared" si="7"/>
        <v>#NUM!</v>
      </c>
      <c r="AB48" s="24" t="e">
        <f t="shared" si="8"/>
        <v>#NUM!</v>
      </c>
      <c r="AC48" s="30">
        <f t="shared" si="9"/>
        <v>0</v>
      </c>
      <c r="AM48" s="28">
        <v>16</v>
      </c>
      <c r="AN48" s="37" t="e">
        <f>LARGE($H48:$Y48,1)+LARGE($H48:$Y48,2)+LARGE($H48:$Y48,3)+LARGE($H48:$Y48,4)+LARGE($H48:$Y48,5)+LARGE($H48:$Y48,6)+LARGE($H48:$Y48,7)+LARGE($H48:$Y48,8)+LARGE($H48:$Y48,9)+LARGE($H48:$Y48,10)+LARGE($H48:$Y48,11)+LARGE($H48:$Y48,12)+LARGE($H48:$Y48,13)+LARGE($H48:$Y48,14)+LARGE($H48:$Y48,15)+LARGE($H48:$Y48,16)</f>
        <v>#NUM!</v>
      </c>
      <c r="AO48" s="28" t="s">
        <v>52</v>
      </c>
    </row>
    <row r="49" spans="2:40" ht="15.75">
      <c r="B49" s="44" t="e">
        <f t="shared" si="6"/>
        <v>#NUM!</v>
      </c>
      <c r="C49" s="51" t="s">
        <v>3</v>
      </c>
      <c r="D49" s="52"/>
      <c r="E49" s="52"/>
      <c r="F49" s="52"/>
      <c r="G49" s="53"/>
      <c r="H49" s="146" t="s">
        <v>96</v>
      </c>
      <c r="I49" s="146" t="s">
        <v>96</v>
      </c>
      <c r="J49" s="146" t="s">
        <v>96</v>
      </c>
      <c r="K49" s="146" t="s">
        <v>96</v>
      </c>
      <c r="L49" s="146" t="s">
        <v>96</v>
      </c>
      <c r="M49" s="146" t="s">
        <v>96</v>
      </c>
      <c r="N49" s="146" t="s">
        <v>96</v>
      </c>
      <c r="O49" s="146" t="s">
        <v>96</v>
      </c>
      <c r="P49" s="146" t="s">
        <v>96</v>
      </c>
      <c r="Q49" s="146" t="s">
        <v>96</v>
      </c>
      <c r="R49" s="146" t="s">
        <v>96</v>
      </c>
      <c r="S49" s="146" t="s">
        <v>96</v>
      </c>
      <c r="T49" s="54"/>
      <c r="U49" s="54"/>
      <c r="V49" s="54"/>
      <c r="W49" s="54"/>
      <c r="X49" s="54"/>
      <c r="Y49" s="54"/>
      <c r="Z49" s="47">
        <f t="shared" si="5"/>
        <v>0</v>
      </c>
      <c r="AA49" s="37" t="e">
        <f t="shared" si="7"/>
        <v>#NUM!</v>
      </c>
      <c r="AB49" s="24" t="e">
        <f t="shared" si="8"/>
        <v>#NUM!</v>
      </c>
      <c r="AC49" s="30">
        <f t="shared" si="9"/>
        <v>0</v>
      </c>
      <c r="AN49" s="8"/>
    </row>
    <row r="50" spans="2:40" ht="15.75">
      <c r="B50" s="44" t="e">
        <f t="shared" si="6"/>
        <v>#NUM!</v>
      </c>
      <c r="C50" s="51" t="s">
        <v>12</v>
      </c>
      <c r="D50" s="52"/>
      <c r="E50" s="52"/>
      <c r="F50" s="52"/>
      <c r="G50" s="53"/>
      <c r="H50" s="146" t="s">
        <v>96</v>
      </c>
      <c r="I50" s="146" t="s">
        <v>96</v>
      </c>
      <c r="J50" s="146" t="s">
        <v>96</v>
      </c>
      <c r="K50" s="146" t="s">
        <v>96</v>
      </c>
      <c r="L50" s="146" t="s">
        <v>96</v>
      </c>
      <c r="M50" s="146" t="s">
        <v>96</v>
      </c>
      <c r="N50" s="146" t="s">
        <v>96</v>
      </c>
      <c r="O50" s="146" t="s">
        <v>96</v>
      </c>
      <c r="P50" s="146" t="s">
        <v>96</v>
      </c>
      <c r="Q50" s="146" t="s">
        <v>96</v>
      </c>
      <c r="R50" s="146" t="s">
        <v>96</v>
      </c>
      <c r="S50" s="146" t="s">
        <v>96</v>
      </c>
      <c r="T50" s="54"/>
      <c r="U50" s="54"/>
      <c r="V50" s="54"/>
      <c r="W50" s="54"/>
      <c r="X50" s="54"/>
      <c r="Y50" s="54"/>
      <c r="Z50" s="47">
        <f t="shared" si="5"/>
        <v>0</v>
      </c>
      <c r="AA50" s="37" t="e">
        <f t="shared" si="7"/>
        <v>#NUM!</v>
      </c>
      <c r="AB50" s="24" t="e">
        <f t="shared" si="8"/>
        <v>#NUM!</v>
      </c>
      <c r="AC50" s="30">
        <f t="shared" si="9"/>
        <v>0</v>
      </c>
      <c r="AN50" s="8"/>
    </row>
    <row r="51" spans="2:40" ht="15.75">
      <c r="B51" s="44" t="e">
        <f t="shared" si="6"/>
        <v>#NUM!</v>
      </c>
      <c r="C51" s="51" t="s">
        <v>9</v>
      </c>
      <c r="D51" s="52"/>
      <c r="E51" s="52"/>
      <c r="F51" s="52"/>
      <c r="G51" s="53"/>
      <c r="H51" s="146" t="s">
        <v>96</v>
      </c>
      <c r="I51" s="146" t="s">
        <v>96</v>
      </c>
      <c r="J51" s="146" t="s">
        <v>96</v>
      </c>
      <c r="K51" s="146" t="s">
        <v>96</v>
      </c>
      <c r="L51" s="146" t="s">
        <v>96</v>
      </c>
      <c r="M51" s="146" t="s">
        <v>96</v>
      </c>
      <c r="N51" s="146" t="s">
        <v>96</v>
      </c>
      <c r="O51" s="146" t="s">
        <v>96</v>
      </c>
      <c r="P51" s="146" t="s">
        <v>96</v>
      </c>
      <c r="Q51" s="146" t="s">
        <v>96</v>
      </c>
      <c r="R51" s="146" t="s">
        <v>96</v>
      </c>
      <c r="S51" s="146" t="s">
        <v>96</v>
      </c>
      <c r="T51" s="54"/>
      <c r="U51" s="54"/>
      <c r="V51" s="54"/>
      <c r="W51" s="54"/>
      <c r="X51" s="54"/>
      <c r="Y51" s="54"/>
      <c r="Z51" s="47">
        <f t="shared" si="5"/>
        <v>0</v>
      </c>
      <c r="AA51" s="37" t="e">
        <f t="shared" si="7"/>
        <v>#NUM!</v>
      </c>
      <c r="AB51" s="24" t="e">
        <f t="shared" si="8"/>
        <v>#NUM!</v>
      </c>
      <c r="AC51" s="30">
        <f t="shared" si="9"/>
        <v>0</v>
      </c>
      <c r="AN51" s="8"/>
    </row>
    <row r="52" spans="2:40" ht="15.75">
      <c r="B52" s="44" t="e">
        <f t="shared" si="6"/>
        <v>#NUM!</v>
      </c>
      <c r="C52" s="51" t="s">
        <v>7</v>
      </c>
      <c r="D52" s="52"/>
      <c r="E52" s="52"/>
      <c r="F52" s="52"/>
      <c r="G52" s="53"/>
      <c r="H52" s="146" t="s">
        <v>96</v>
      </c>
      <c r="I52" s="146" t="s">
        <v>96</v>
      </c>
      <c r="J52" s="146" t="s">
        <v>96</v>
      </c>
      <c r="K52" s="146" t="s">
        <v>96</v>
      </c>
      <c r="L52" s="146" t="s">
        <v>96</v>
      </c>
      <c r="M52" s="146" t="s">
        <v>96</v>
      </c>
      <c r="N52" s="146" t="s">
        <v>96</v>
      </c>
      <c r="O52" s="146" t="s">
        <v>96</v>
      </c>
      <c r="P52" s="146" t="s">
        <v>96</v>
      </c>
      <c r="Q52" s="146" t="s">
        <v>96</v>
      </c>
      <c r="R52" s="146" t="s">
        <v>96</v>
      </c>
      <c r="S52" s="146" t="s">
        <v>96</v>
      </c>
      <c r="T52" s="54"/>
      <c r="U52" s="54"/>
      <c r="V52" s="54"/>
      <c r="W52" s="54"/>
      <c r="X52" s="54"/>
      <c r="Y52" s="54"/>
      <c r="Z52" s="47">
        <f t="shared" si="5"/>
        <v>0</v>
      </c>
      <c r="AA52" s="37" t="e">
        <f t="shared" si="7"/>
        <v>#NUM!</v>
      </c>
      <c r="AB52" s="24" t="e">
        <f t="shared" si="8"/>
        <v>#NUM!</v>
      </c>
      <c r="AC52" s="30">
        <f t="shared" si="9"/>
        <v>0</v>
      </c>
    </row>
    <row r="53" spans="2:40" ht="15.75">
      <c r="B53" s="44" t="e">
        <f t="shared" si="6"/>
        <v>#NUM!</v>
      </c>
      <c r="C53" s="51" t="s">
        <v>4</v>
      </c>
      <c r="D53" s="52"/>
      <c r="E53" s="52"/>
      <c r="F53" s="52"/>
      <c r="G53" s="53"/>
      <c r="H53" s="146" t="s">
        <v>96</v>
      </c>
      <c r="I53" s="146" t="s">
        <v>96</v>
      </c>
      <c r="J53" s="146" t="s">
        <v>96</v>
      </c>
      <c r="K53" s="146" t="s">
        <v>96</v>
      </c>
      <c r="L53" s="146" t="s">
        <v>96</v>
      </c>
      <c r="M53" s="146" t="s">
        <v>96</v>
      </c>
      <c r="N53" s="146" t="s">
        <v>96</v>
      </c>
      <c r="O53" s="146" t="s">
        <v>96</v>
      </c>
      <c r="P53" s="146" t="s">
        <v>96</v>
      </c>
      <c r="Q53" s="146" t="s">
        <v>96</v>
      </c>
      <c r="R53" s="146" t="s">
        <v>96</v>
      </c>
      <c r="S53" s="146" t="s">
        <v>96</v>
      </c>
      <c r="T53" s="54"/>
      <c r="U53" s="54"/>
      <c r="V53" s="54"/>
      <c r="W53" s="54"/>
      <c r="X53" s="54"/>
      <c r="Y53" s="54"/>
      <c r="Z53" s="47">
        <f t="shared" si="5"/>
        <v>0</v>
      </c>
      <c r="AA53" s="37" t="e">
        <f t="shared" si="7"/>
        <v>#NUM!</v>
      </c>
      <c r="AB53" s="24" t="e">
        <f t="shared" si="8"/>
        <v>#NUM!</v>
      </c>
      <c r="AC53" s="30">
        <f t="shared" si="9"/>
        <v>0</v>
      </c>
    </row>
    <row r="54" spans="2:40" ht="15.75">
      <c r="B54" s="44" t="e">
        <f t="shared" si="6"/>
        <v>#NUM!</v>
      </c>
      <c r="C54" s="51" t="s">
        <v>11</v>
      </c>
      <c r="D54" s="52"/>
      <c r="E54" s="52"/>
      <c r="F54" s="52"/>
      <c r="G54" s="53"/>
      <c r="H54" s="146" t="s">
        <v>96</v>
      </c>
      <c r="I54" s="146" t="s">
        <v>96</v>
      </c>
      <c r="J54" s="146" t="s">
        <v>96</v>
      </c>
      <c r="K54" s="146" t="s">
        <v>96</v>
      </c>
      <c r="L54" s="146" t="s">
        <v>96</v>
      </c>
      <c r="M54" s="146" t="s">
        <v>96</v>
      </c>
      <c r="N54" s="146" t="s">
        <v>96</v>
      </c>
      <c r="O54" s="146" t="s">
        <v>96</v>
      </c>
      <c r="P54" s="146" t="s">
        <v>96</v>
      </c>
      <c r="Q54" s="146" t="s">
        <v>96</v>
      </c>
      <c r="R54" s="146" t="s">
        <v>96</v>
      </c>
      <c r="S54" s="146" t="s">
        <v>96</v>
      </c>
      <c r="T54" s="54"/>
      <c r="U54" s="54"/>
      <c r="V54" s="54"/>
      <c r="W54" s="54"/>
      <c r="X54" s="54"/>
      <c r="Y54" s="54"/>
      <c r="Z54" s="47">
        <f t="shared" si="5"/>
        <v>0</v>
      </c>
      <c r="AA54" s="37" t="e">
        <f t="shared" si="7"/>
        <v>#NUM!</v>
      </c>
      <c r="AB54" s="24" t="e">
        <f t="shared" si="8"/>
        <v>#NUM!</v>
      </c>
      <c r="AC54" s="30">
        <f t="shared" si="9"/>
        <v>0</v>
      </c>
    </row>
    <row r="55" spans="2:40" ht="15.75">
      <c r="B55" s="44" t="e">
        <f t="shared" si="6"/>
        <v>#NUM!</v>
      </c>
      <c r="C55" s="51" t="s">
        <v>1</v>
      </c>
      <c r="D55" s="52"/>
      <c r="E55" s="52"/>
      <c r="F55" s="52"/>
      <c r="G55" s="53"/>
      <c r="H55" s="146" t="s">
        <v>96</v>
      </c>
      <c r="I55" s="146" t="s">
        <v>96</v>
      </c>
      <c r="J55" s="146" t="s">
        <v>96</v>
      </c>
      <c r="K55" s="146" t="s">
        <v>96</v>
      </c>
      <c r="L55" s="146" t="s">
        <v>96</v>
      </c>
      <c r="M55" s="146" t="s">
        <v>96</v>
      </c>
      <c r="N55" s="146" t="s">
        <v>96</v>
      </c>
      <c r="O55" s="146" t="s">
        <v>96</v>
      </c>
      <c r="P55" s="146" t="s">
        <v>96</v>
      </c>
      <c r="Q55" s="146" t="s">
        <v>96</v>
      </c>
      <c r="R55" s="146" t="s">
        <v>96</v>
      </c>
      <c r="S55" s="146" t="s">
        <v>96</v>
      </c>
      <c r="T55" s="54"/>
      <c r="U55" s="54"/>
      <c r="V55" s="54"/>
      <c r="W55" s="54"/>
      <c r="X55" s="54"/>
      <c r="Y55" s="54"/>
      <c r="Z55" s="47">
        <f t="shared" si="5"/>
        <v>0</v>
      </c>
      <c r="AA55" s="37" t="e">
        <f t="shared" si="7"/>
        <v>#NUM!</v>
      </c>
      <c r="AB55" s="24" t="e">
        <f t="shared" si="8"/>
        <v>#NUM!</v>
      </c>
      <c r="AC55" s="30">
        <f t="shared" si="9"/>
        <v>0</v>
      </c>
    </row>
    <row r="56" spans="2:40" ht="15.75">
      <c r="B56" s="44" t="e">
        <f t="shared" si="6"/>
        <v>#NUM!</v>
      </c>
      <c r="C56" s="51" t="s">
        <v>8</v>
      </c>
      <c r="D56" s="52"/>
      <c r="E56" s="52"/>
      <c r="F56" s="52"/>
      <c r="G56" s="53"/>
      <c r="H56" s="146" t="s">
        <v>96</v>
      </c>
      <c r="I56" s="146" t="s">
        <v>96</v>
      </c>
      <c r="J56" s="146" t="s">
        <v>96</v>
      </c>
      <c r="K56" s="146" t="s">
        <v>96</v>
      </c>
      <c r="L56" s="146" t="s">
        <v>96</v>
      </c>
      <c r="M56" s="146" t="s">
        <v>96</v>
      </c>
      <c r="N56" s="146" t="s">
        <v>96</v>
      </c>
      <c r="O56" s="146" t="s">
        <v>96</v>
      </c>
      <c r="P56" s="146" t="s">
        <v>96</v>
      </c>
      <c r="Q56" s="146" t="s">
        <v>96</v>
      </c>
      <c r="R56" s="146" t="s">
        <v>96</v>
      </c>
      <c r="S56" s="146" t="s">
        <v>96</v>
      </c>
      <c r="T56" s="54"/>
      <c r="U56" s="54"/>
      <c r="V56" s="54"/>
      <c r="W56" s="54"/>
      <c r="X56" s="54"/>
      <c r="Y56" s="54"/>
      <c r="Z56" s="47">
        <f t="shared" si="5"/>
        <v>0</v>
      </c>
      <c r="AA56" s="37" t="e">
        <f t="shared" si="7"/>
        <v>#NUM!</v>
      </c>
      <c r="AB56" s="24" t="e">
        <f t="shared" si="8"/>
        <v>#NUM!</v>
      </c>
      <c r="AC56" s="30">
        <f t="shared" si="9"/>
        <v>0</v>
      </c>
    </row>
    <row r="57" spans="2:40" ht="15.75">
      <c r="B57" s="44" t="e">
        <f t="shared" si="6"/>
        <v>#NUM!</v>
      </c>
      <c r="C57" s="51" t="s">
        <v>25</v>
      </c>
      <c r="D57" s="52"/>
      <c r="E57" s="52"/>
      <c r="F57" s="52"/>
      <c r="G57" s="53"/>
      <c r="H57" s="146" t="s">
        <v>96</v>
      </c>
      <c r="I57" s="146" t="s">
        <v>96</v>
      </c>
      <c r="J57" s="146" t="s">
        <v>96</v>
      </c>
      <c r="K57" s="146" t="s">
        <v>96</v>
      </c>
      <c r="L57" s="146" t="s">
        <v>96</v>
      </c>
      <c r="M57" s="146" t="s">
        <v>96</v>
      </c>
      <c r="N57" s="146" t="s">
        <v>96</v>
      </c>
      <c r="O57" s="146" t="s">
        <v>96</v>
      </c>
      <c r="P57" s="146" t="s">
        <v>96</v>
      </c>
      <c r="Q57" s="146" t="s">
        <v>96</v>
      </c>
      <c r="R57" s="146" t="s">
        <v>96</v>
      </c>
      <c r="S57" s="146" t="s">
        <v>96</v>
      </c>
      <c r="T57" s="54"/>
      <c r="U57" s="54"/>
      <c r="V57" s="54"/>
      <c r="W57" s="54"/>
      <c r="X57" s="54"/>
      <c r="Y57" s="54"/>
      <c r="Z57" s="47">
        <f t="shared" si="5"/>
        <v>0</v>
      </c>
      <c r="AA57" s="37" t="e">
        <f t="shared" si="7"/>
        <v>#NUM!</v>
      </c>
      <c r="AB57" s="24" t="e">
        <f t="shared" si="8"/>
        <v>#NUM!</v>
      </c>
      <c r="AC57" s="30">
        <f t="shared" si="9"/>
        <v>0</v>
      </c>
    </row>
    <row r="58" spans="2:40" ht="15">
      <c r="B58" s="44" t="e">
        <f t="shared" si="6"/>
        <v>#NUM!</v>
      </c>
      <c r="C58" s="55"/>
      <c r="D58" s="52"/>
      <c r="E58" s="52"/>
      <c r="F58" s="52"/>
      <c r="G58" s="53"/>
      <c r="H58" s="146" t="s">
        <v>96</v>
      </c>
      <c r="I58" s="146" t="s">
        <v>96</v>
      </c>
      <c r="J58" s="146" t="s">
        <v>96</v>
      </c>
      <c r="K58" s="146" t="s">
        <v>96</v>
      </c>
      <c r="L58" s="146" t="s">
        <v>96</v>
      </c>
      <c r="M58" s="146" t="s">
        <v>96</v>
      </c>
      <c r="N58" s="146" t="s">
        <v>96</v>
      </c>
      <c r="O58" s="146" t="s">
        <v>96</v>
      </c>
      <c r="P58" s="146" t="s">
        <v>96</v>
      </c>
      <c r="Q58" s="146" t="s">
        <v>96</v>
      </c>
      <c r="R58" s="146" t="s">
        <v>96</v>
      </c>
      <c r="S58" s="146" t="s">
        <v>96</v>
      </c>
      <c r="T58" s="54"/>
      <c r="U58" s="54"/>
      <c r="V58" s="54"/>
      <c r="W58" s="54"/>
      <c r="X58" s="54"/>
      <c r="Y58" s="54"/>
      <c r="Z58" s="47">
        <f t="shared" si="5"/>
        <v>0</v>
      </c>
      <c r="AA58" s="37" t="e">
        <f t="shared" si="7"/>
        <v>#NUM!</v>
      </c>
      <c r="AB58" s="24" t="e">
        <f t="shared" si="8"/>
        <v>#NUM!</v>
      </c>
      <c r="AC58" s="30">
        <f t="shared" si="9"/>
        <v>0</v>
      </c>
    </row>
    <row r="59" spans="2:40" ht="15">
      <c r="B59" s="44" t="e">
        <f t="shared" si="6"/>
        <v>#NUM!</v>
      </c>
      <c r="C59" s="55"/>
      <c r="D59" s="52"/>
      <c r="E59" s="52"/>
      <c r="F59" s="52"/>
      <c r="G59" s="53"/>
      <c r="H59" s="146" t="s">
        <v>96</v>
      </c>
      <c r="I59" s="146" t="s">
        <v>96</v>
      </c>
      <c r="J59" s="146" t="s">
        <v>96</v>
      </c>
      <c r="K59" s="146" t="s">
        <v>96</v>
      </c>
      <c r="L59" s="146" t="s">
        <v>96</v>
      </c>
      <c r="M59" s="146" t="s">
        <v>96</v>
      </c>
      <c r="N59" s="146" t="s">
        <v>96</v>
      </c>
      <c r="O59" s="146" t="s">
        <v>96</v>
      </c>
      <c r="P59" s="146" t="s">
        <v>96</v>
      </c>
      <c r="Q59" s="146" t="s">
        <v>96</v>
      </c>
      <c r="R59" s="146" t="s">
        <v>96</v>
      </c>
      <c r="S59" s="146" t="s">
        <v>96</v>
      </c>
      <c r="T59" s="54"/>
      <c r="U59" s="54"/>
      <c r="V59" s="54"/>
      <c r="W59" s="54"/>
      <c r="X59" s="54"/>
      <c r="Y59" s="54"/>
      <c r="Z59" s="47">
        <f t="shared" si="5"/>
        <v>0</v>
      </c>
      <c r="AA59" s="37" t="e">
        <f t="shared" si="7"/>
        <v>#NUM!</v>
      </c>
      <c r="AB59" s="24" t="e">
        <f t="shared" si="8"/>
        <v>#NUM!</v>
      </c>
      <c r="AC59" s="30">
        <f t="shared" si="9"/>
        <v>0</v>
      </c>
    </row>
    <row r="60" spans="2:40" ht="15">
      <c r="B60" s="44" t="e">
        <f t="shared" si="6"/>
        <v>#NUM!</v>
      </c>
      <c r="C60" s="55"/>
      <c r="D60" s="52"/>
      <c r="E60" s="52"/>
      <c r="F60" s="52"/>
      <c r="G60" s="53"/>
      <c r="H60" s="146" t="s">
        <v>96</v>
      </c>
      <c r="I60" s="146" t="s">
        <v>96</v>
      </c>
      <c r="J60" s="146" t="s">
        <v>96</v>
      </c>
      <c r="K60" s="146" t="s">
        <v>96</v>
      </c>
      <c r="L60" s="146" t="s">
        <v>96</v>
      </c>
      <c r="M60" s="146" t="s">
        <v>96</v>
      </c>
      <c r="N60" s="146" t="s">
        <v>96</v>
      </c>
      <c r="O60" s="146" t="s">
        <v>96</v>
      </c>
      <c r="P60" s="146" t="s">
        <v>96</v>
      </c>
      <c r="Q60" s="146" t="s">
        <v>96</v>
      </c>
      <c r="R60" s="146" t="s">
        <v>96</v>
      </c>
      <c r="S60" s="146" t="s">
        <v>96</v>
      </c>
      <c r="T60" s="54"/>
      <c r="U60" s="54"/>
      <c r="V60" s="54"/>
      <c r="W60" s="54"/>
      <c r="X60" s="54"/>
      <c r="Y60" s="54"/>
      <c r="Z60" s="47">
        <f t="shared" si="5"/>
        <v>0</v>
      </c>
      <c r="AA60" s="37" t="e">
        <f t="shared" si="7"/>
        <v>#NUM!</v>
      </c>
      <c r="AB60" s="24" t="e">
        <f t="shared" si="8"/>
        <v>#NUM!</v>
      </c>
      <c r="AC60" s="30">
        <f t="shared" si="9"/>
        <v>0</v>
      </c>
    </row>
    <row r="61" spans="2:40">
      <c r="Z61" s="30"/>
    </row>
  </sheetData>
  <sheetProtection selectLockedCells="1"/>
  <sortState ref="C36:AA60">
    <sortCondition descending="1" ref="AA36:AA60"/>
  </sortState>
  <printOptions horizontalCentered="1"/>
  <pageMargins left="0.19685039370078741" right="0.19685039370078741" top="0.78740157480314965" bottom="0.78740157480314965" header="0.31496062992125984" footer="0.31496062992125984"/>
  <pageSetup paperSize="9" scale="91" orientation="landscape" r:id="rId1"/>
  <headerFooter>
    <oddHeader>&amp;C&amp;"-,Fett Kursiv"&amp;14Rangliste FS Eiken &amp;R&amp;D</oddHeader>
    <oddFooter>&amp;L&amp;Z&amp;F&amp;CSeite &amp;P von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/>
  <dimension ref="A1:X209"/>
  <sheetViews>
    <sheetView zoomScale="70" zoomScaleNormal="70" workbookViewId="0">
      <selection activeCell="A2" activeCellId="3" sqref="B1:X4 A4 A3 A2"/>
    </sheetView>
  </sheetViews>
  <sheetFormatPr baseColWidth="10" defaultRowHeight="15"/>
  <cols>
    <col min="1" max="1" width="3.28515625" style="3" customWidth="1"/>
    <col min="2" max="2" width="4" style="3" bestFit="1" customWidth="1"/>
    <col min="3" max="3" width="8.28515625" customWidth="1"/>
    <col min="4" max="4" width="8.85546875" customWidth="1"/>
    <col min="5" max="5" width="6.42578125" bestFit="1" customWidth="1"/>
    <col min="6" max="6" width="5.5703125" bestFit="1" customWidth="1"/>
    <col min="7" max="7" width="6.42578125" customWidth="1"/>
    <col min="8" max="8" width="8.42578125" customWidth="1"/>
    <col min="9" max="9" width="6.42578125" bestFit="1" customWidth="1"/>
    <col min="10" max="10" width="5.5703125" bestFit="1" customWidth="1"/>
    <col min="11" max="11" width="7.28515625" customWidth="1"/>
    <col min="12" max="12" width="9.5703125" customWidth="1"/>
    <col min="13" max="13" width="4.42578125" customWidth="1"/>
    <col min="14" max="14" width="3" bestFit="1" customWidth="1"/>
    <col min="15" max="15" width="7.5703125" customWidth="1"/>
    <col min="17" max="17" width="5" customWidth="1"/>
    <col min="18" max="18" width="4.140625" customWidth="1"/>
    <col min="19" max="19" width="7" customWidth="1"/>
    <col min="20" max="20" width="9" bestFit="1" customWidth="1"/>
    <col min="21" max="21" width="2" bestFit="1" customWidth="1"/>
    <col min="22" max="22" width="4" bestFit="1" customWidth="1"/>
    <col min="23" max="23" width="5.85546875" customWidth="1"/>
    <col min="24" max="24" width="8.28515625" bestFit="1" customWidth="1"/>
    <col min="26" max="26" width="4.42578125" bestFit="1" customWidth="1"/>
    <col min="27" max="27" width="9" bestFit="1" customWidth="1"/>
    <col min="29" max="29" width="4.42578125" bestFit="1" customWidth="1"/>
    <col min="30" max="30" width="8.28515625" bestFit="1" customWidth="1"/>
    <col min="32" max="32" width="4.42578125" bestFit="1" customWidth="1"/>
    <col min="33" max="33" width="9" bestFit="1" customWidth="1"/>
  </cols>
  <sheetData>
    <row r="1" spans="1:24">
      <c r="A1" s="167" t="s">
        <v>122</v>
      </c>
      <c r="B1" s="149"/>
      <c r="C1" s="150" t="s">
        <v>90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4" ht="15.75" thickBot="1">
      <c r="A2" s="149"/>
      <c r="B2" s="149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24">
      <c r="A3" s="149"/>
      <c r="B3" s="149"/>
      <c r="C3" s="151" t="s">
        <v>24</v>
      </c>
      <c r="D3" s="152">
        <v>1</v>
      </c>
      <c r="E3" s="153" t="s">
        <v>21</v>
      </c>
      <c r="F3" s="154">
        <v>1.01</v>
      </c>
      <c r="G3" s="155" t="s">
        <v>20</v>
      </c>
      <c r="H3" s="156">
        <v>1.02</v>
      </c>
      <c r="I3" s="157" t="s">
        <v>0</v>
      </c>
      <c r="J3" s="158">
        <v>1.04</v>
      </c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</row>
    <row r="4" spans="1:24">
      <c r="A4" s="149"/>
      <c r="B4" s="149"/>
      <c r="C4" s="159">
        <v>1</v>
      </c>
      <c r="D4" s="160" t="s">
        <v>19</v>
      </c>
      <c r="E4" s="161">
        <v>2</v>
      </c>
      <c r="F4" s="162" t="s">
        <v>19</v>
      </c>
      <c r="G4" s="163">
        <v>3</v>
      </c>
      <c r="H4" s="164" t="s">
        <v>19</v>
      </c>
      <c r="I4" s="165">
        <v>4</v>
      </c>
      <c r="J4" s="166" t="s">
        <v>19</v>
      </c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</row>
    <row r="5" spans="1:24">
      <c r="A5" s="325" t="s">
        <v>92</v>
      </c>
      <c r="B5" s="326"/>
      <c r="C5" s="326"/>
      <c r="D5" s="327"/>
      <c r="E5" s="322" t="s">
        <v>91</v>
      </c>
      <c r="F5" s="323"/>
      <c r="G5" s="323"/>
      <c r="H5" s="324"/>
      <c r="I5" s="328" t="s">
        <v>97</v>
      </c>
      <c r="J5" s="329"/>
      <c r="K5" s="329"/>
      <c r="L5" s="330"/>
      <c r="M5" s="322" t="s">
        <v>93</v>
      </c>
      <c r="N5" s="323"/>
      <c r="O5" s="323"/>
      <c r="P5" s="324"/>
      <c r="Q5" s="322" t="s">
        <v>94</v>
      </c>
      <c r="R5" s="323"/>
      <c r="S5" s="323"/>
      <c r="T5" s="324"/>
      <c r="U5" s="322" t="s">
        <v>95</v>
      </c>
      <c r="V5" s="323"/>
      <c r="W5" s="323"/>
      <c r="X5" s="324"/>
    </row>
    <row r="6" spans="1:24">
      <c r="A6" s="122">
        <v>1</v>
      </c>
      <c r="B6" s="123">
        <v>100</v>
      </c>
      <c r="C6" s="124" t="str">
        <f>A6&amp;""&amp;B6</f>
        <v>1100</v>
      </c>
      <c r="D6" s="125">
        <v>100</v>
      </c>
      <c r="E6" s="67">
        <v>2</v>
      </c>
      <c r="F6" s="68">
        <v>72</v>
      </c>
      <c r="G6" s="69" t="str">
        <f>E6&amp;""&amp;F6</f>
        <v>272</v>
      </c>
      <c r="H6" s="70">
        <v>101</v>
      </c>
      <c r="I6" s="63">
        <v>2</v>
      </c>
      <c r="J6" s="63">
        <v>85</v>
      </c>
      <c r="K6" s="69" t="str">
        <f>I6&amp;""&amp;J6</f>
        <v>285</v>
      </c>
      <c r="L6" s="18">
        <v>101</v>
      </c>
      <c r="M6" s="122">
        <v>1</v>
      </c>
      <c r="N6" s="123">
        <v>40</v>
      </c>
      <c r="O6" s="124" t="str">
        <f>M6&amp;""&amp;N6</f>
        <v>140</v>
      </c>
      <c r="P6" s="125">
        <v>100</v>
      </c>
      <c r="Q6" s="64">
        <v>1</v>
      </c>
      <c r="R6" s="64">
        <v>60</v>
      </c>
      <c r="S6" s="20" t="str">
        <f>Q6&amp;""&amp;R6</f>
        <v>160</v>
      </c>
      <c r="T6" s="19">
        <v>100</v>
      </c>
      <c r="U6" s="122">
        <v>1</v>
      </c>
      <c r="V6" s="123">
        <v>200</v>
      </c>
      <c r="W6" s="20" t="str">
        <f>U6&amp;""&amp;V6</f>
        <v>1200</v>
      </c>
      <c r="X6" s="125">
        <v>100</v>
      </c>
    </row>
    <row r="7" spans="1:24">
      <c r="A7" s="126">
        <v>1</v>
      </c>
      <c r="B7" s="127">
        <v>99</v>
      </c>
      <c r="C7" s="62" t="str">
        <f>A7&amp;""&amp;B7</f>
        <v>199</v>
      </c>
      <c r="D7" s="128">
        <v>99</v>
      </c>
      <c r="E7" s="71">
        <v>2</v>
      </c>
      <c r="F7" s="72">
        <v>71</v>
      </c>
      <c r="G7" s="12" t="str">
        <f>E7&amp;""&amp;F7</f>
        <v>271</v>
      </c>
      <c r="H7" s="73">
        <v>99.596999999999994</v>
      </c>
      <c r="I7" s="63">
        <v>2</v>
      </c>
      <c r="J7" s="63">
        <v>84</v>
      </c>
      <c r="K7" s="12" t="str">
        <f t="shared" ref="K7:K70" si="0">I7&amp;""&amp;J7</f>
        <v>284</v>
      </c>
      <c r="L7" s="17">
        <v>99.811999999999998</v>
      </c>
      <c r="M7" s="126">
        <v>1</v>
      </c>
      <c r="N7" s="127">
        <v>39</v>
      </c>
      <c r="O7" s="62" t="str">
        <f t="shared" ref="O7:O70" si="1">M7&amp;""&amp;N7</f>
        <v>139</v>
      </c>
      <c r="P7" s="128">
        <v>97.5</v>
      </c>
      <c r="Q7" s="64">
        <v>1</v>
      </c>
      <c r="R7" s="64">
        <v>59</v>
      </c>
      <c r="S7" s="20" t="str">
        <f t="shared" ref="S7:S70" si="2">Q7&amp;""&amp;R7</f>
        <v>159</v>
      </c>
      <c r="T7" s="20">
        <v>98.332999999999998</v>
      </c>
      <c r="U7" s="126">
        <v>1</v>
      </c>
      <c r="V7" s="127">
        <v>199</v>
      </c>
      <c r="W7" s="20" t="str">
        <f t="shared" ref="W7:W70" si="3">U7&amp;""&amp;V7</f>
        <v>1199</v>
      </c>
      <c r="X7" s="128">
        <v>99.5</v>
      </c>
    </row>
    <row r="8" spans="1:24">
      <c r="A8" s="126">
        <v>1</v>
      </c>
      <c r="B8" s="127">
        <v>98</v>
      </c>
      <c r="C8" s="62" t="str">
        <f>A8&amp;""&amp;B8</f>
        <v>198</v>
      </c>
      <c r="D8" s="128">
        <v>98</v>
      </c>
      <c r="E8" s="71">
        <v>2</v>
      </c>
      <c r="F8" s="72">
        <v>70</v>
      </c>
      <c r="G8" s="12" t="str">
        <f t="shared" ref="G8:G71" si="4">E8&amp;""&amp;F8</f>
        <v>270</v>
      </c>
      <c r="H8" s="73">
        <v>98.194000000000003</v>
      </c>
      <c r="I8" s="63">
        <v>2</v>
      </c>
      <c r="J8" s="63">
        <v>83</v>
      </c>
      <c r="K8" s="12" t="str">
        <f t="shared" si="0"/>
        <v>283</v>
      </c>
      <c r="L8" s="17">
        <v>98.623999999999995</v>
      </c>
      <c r="M8" s="126">
        <v>1</v>
      </c>
      <c r="N8" s="127">
        <v>38</v>
      </c>
      <c r="O8" s="62" t="str">
        <f t="shared" si="1"/>
        <v>138</v>
      </c>
      <c r="P8" s="128">
        <v>95</v>
      </c>
      <c r="Q8" s="64">
        <v>1</v>
      </c>
      <c r="R8" s="64">
        <v>58</v>
      </c>
      <c r="S8" s="20" t="str">
        <f t="shared" si="2"/>
        <v>158</v>
      </c>
      <c r="T8" s="20">
        <v>96.667000000000002</v>
      </c>
      <c r="U8" s="126">
        <v>1</v>
      </c>
      <c r="V8" s="127">
        <v>198</v>
      </c>
      <c r="W8" s="20" t="str">
        <f t="shared" si="3"/>
        <v>1198</v>
      </c>
      <c r="X8" s="128">
        <v>99</v>
      </c>
    </row>
    <row r="9" spans="1:24">
      <c r="A9" s="126">
        <v>1</v>
      </c>
      <c r="B9" s="127">
        <v>97</v>
      </c>
      <c r="C9" s="62" t="str">
        <f>A9&amp;""&amp;B9</f>
        <v>197</v>
      </c>
      <c r="D9" s="129">
        <v>97</v>
      </c>
      <c r="E9" s="71">
        <v>2</v>
      </c>
      <c r="F9" s="72">
        <v>69</v>
      </c>
      <c r="G9" s="12" t="str">
        <f t="shared" si="4"/>
        <v>269</v>
      </c>
      <c r="H9" s="73">
        <v>96.792000000000002</v>
      </c>
      <c r="I9" s="63">
        <v>2</v>
      </c>
      <c r="J9" s="63">
        <v>82</v>
      </c>
      <c r="K9" s="12" t="str">
        <f t="shared" si="0"/>
        <v>282</v>
      </c>
      <c r="L9" s="12">
        <v>97.435000000000002</v>
      </c>
      <c r="M9" s="126">
        <v>1</v>
      </c>
      <c r="N9" s="127">
        <v>37</v>
      </c>
      <c r="O9" s="62" t="str">
        <f t="shared" si="1"/>
        <v>137</v>
      </c>
      <c r="P9" s="129">
        <v>92.5</v>
      </c>
      <c r="Q9" s="64">
        <v>1</v>
      </c>
      <c r="R9" s="64">
        <v>57</v>
      </c>
      <c r="S9" s="20" t="str">
        <f t="shared" si="2"/>
        <v>157</v>
      </c>
      <c r="T9" s="21">
        <v>95</v>
      </c>
      <c r="U9" s="126">
        <v>1</v>
      </c>
      <c r="V9" s="127">
        <v>197</v>
      </c>
      <c r="W9" s="20" t="str">
        <f t="shared" si="3"/>
        <v>1197</v>
      </c>
      <c r="X9" s="129">
        <v>98.5</v>
      </c>
    </row>
    <row r="10" spans="1:24">
      <c r="A10" s="126">
        <v>1</v>
      </c>
      <c r="B10" s="127">
        <v>96</v>
      </c>
      <c r="C10" s="62" t="str">
        <f t="shared" ref="C10:C56" si="5">A10&amp;""&amp;B10</f>
        <v>196</v>
      </c>
      <c r="D10" s="128">
        <v>96</v>
      </c>
      <c r="E10" s="71">
        <v>2</v>
      </c>
      <c r="F10" s="72">
        <v>68</v>
      </c>
      <c r="G10" s="12" t="str">
        <f t="shared" si="4"/>
        <v>268</v>
      </c>
      <c r="H10" s="73">
        <v>95.388999999999996</v>
      </c>
      <c r="I10" s="63">
        <v>2</v>
      </c>
      <c r="J10" s="63">
        <v>81</v>
      </c>
      <c r="K10" s="12" t="str">
        <f t="shared" si="0"/>
        <v>281</v>
      </c>
      <c r="L10" s="12">
        <v>96.247</v>
      </c>
      <c r="M10" s="126">
        <v>1</v>
      </c>
      <c r="N10" s="127">
        <v>36</v>
      </c>
      <c r="O10" s="62" t="str">
        <f t="shared" si="1"/>
        <v>136</v>
      </c>
      <c r="P10" s="128">
        <v>90</v>
      </c>
      <c r="Q10" s="64">
        <v>1</v>
      </c>
      <c r="R10" s="64">
        <v>56</v>
      </c>
      <c r="S10" s="20" t="str">
        <f t="shared" si="2"/>
        <v>156</v>
      </c>
      <c r="T10" s="20">
        <v>93.332999999999998</v>
      </c>
      <c r="U10" s="126">
        <v>1</v>
      </c>
      <c r="V10" s="127">
        <v>196</v>
      </c>
      <c r="W10" s="20" t="str">
        <f t="shared" si="3"/>
        <v>1196</v>
      </c>
      <c r="X10" s="128">
        <v>98</v>
      </c>
    </row>
    <row r="11" spans="1:24">
      <c r="A11" s="126">
        <v>1</v>
      </c>
      <c r="B11" s="127">
        <v>95</v>
      </c>
      <c r="C11" s="62" t="str">
        <f t="shared" si="5"/>
        <v>195</v>
      </c>
      <c r="D11" s="128">
        <v>95</v>
      </c>
      <c r="E11" s="71">
        <v>2</v>
      </c>
      <c r="F11" s="72">
        <v>67</v>
      </c>
      <c r="G11" s="12" t="str">
        <f t="shared" si="4"/>
        <v>267</v>
      </c>
      <c r="H11" s="73">
        <v>93.986000000000004</v>
      </c>
      <c r="I11" s="63">
        <v>2</v>
      </c>
      <c r="J11" s="63">
        <v>80</v>
      </c>
      <c r="K11" s="12" t="str">
        <f t="shared" si="0"/>
        <v>280</v>
      </c>
      <c r="L11" s="12">
        <v>95.058999999999997</v>
      </c>
      <c r="M11" s="126">
        <v>1</v>
      </c>
      <c r="N11" s="127">
        <v>35</v>
      </c>
      <c r="O11" s="62" t="str">
        <f t="shared" si="1"/>
        <v>135</v>
      </c>
      <c r="P11" s="128">
        <v>87.5</v>
      </c>
      <c r="Q11" s="64">
        <v>1</v>
      </c>
      <c r="R11" s="64">
        <v>55</v>
      </c>
      <c r="S11" s="20" t="str">
        <f t="shared" si="2"/>
        <v>155</v>
      </c>
      <c r="T11" s="20">
        <v>91.667000000000002</v>
      </c>
      <c r="U11" s="126">
        <v>1</v>
      </c>
      <c r="V11" s="127">
        <v>195</v>
      </c>
      <c r="W11" s="20" t="str">
        <f t="shared" si="3"/>
        <v>1195</v>
      </c>
      <c r="X11" s="128">
        <v>97.5</v>
      </c>
    </row>
    <row r="12" spans="1:24">
      <c r="A12" s="126">
        <v>1</v>
      </c>
      <c r="B12" s="127">
        <v>94</v>
      </c>
      <c r="C12" s="62" t="str">
        <f t="shared" si="5"/>
        <v>194</v>
      </c>
      <c r="D12" s="128">
        <v>94</v>
      </c>
      <c r="E12" s="71">
        <v>2</v>
      </c>
      <c r="F12" s="72">
        <v>66</v>
      </c>
      <c r="G12" s="12" t="str">
        <f t="shared" si="4"/>
        <v>266</v>
      </c>
      <c r="H12" s="73">
        <v>92.582999999999998</v>
      </c>
      <c r="I12" s="63">
        <v>2</v>
      </c>
      <c r="J12" s="63">
        <v>79</v>
      </c>
      <c r="K12" s="12" t="str">
        <f t="shared" si="0"/>
        <v>279</v>
      </c>
      <c r="L12" s="12">
        <v>93.870999999999995</v>
      </c>
      <c r="M12" s="126">
        <v>1</v>
      </c>
      <c r="N12" s="127">
        <v>34</v>
      </c>
      <c r="O12" s="62" t="str">
        <f t="shared" si="1"/>
        <v>134</v>
      </c>
      <c r="P12" s="128">
        <v>85</v>
      </c>
      <c r="Q12" s="64">
        <v>1</v>
      </c>
      <c r="R12" s="64">
        <v>54</v>
      </c>
      <c r="S12" s="20" t="str">
        <f t="shared" si="2"/>
        <v>154</v>
      </c>
      <c r="T12" s="19">
        <v>90</v>
      </c>
      <c r="U12" s="126">
        <v>1</v>
      </c>
      <c r="V12" s="127">
        <v>194</v>
      </c>
      <c r="W12" s="20" t="str">
        <f t="shared" si="3"/>
        <v>1194</v>
      </c>
      <c r="X12" s="128">
        <v>97</v>
      </c>
    </row>
    <row r="13" spans="1:24">
      <c r="A13" s="126">
        <v>1</v>
      </c>
      <c r="B13" s="127">
        <v>93</v>
      </c>
      <c r="C13" s="62" t="str">
        <f t="shared" si="5"/>
        <v>193</v>
      </c>
      <c r="D13" s="128">
        <v>93</v>
      </c>
      <c r="E13" s="71">
        <v>2</v>
      </c>
      <c r="F13" s="72">
        <v>65</v>
      </c>
      <c r="G13" s="12" t="str">
        <f t="shared" si="4"/>
        <v>265</v>
      </c>
      <c r="H13" s="73">
        <v>91.180999999999997</v>
      </c>
      <c r="I13" s="63">
        <v>2</v>
      </c>
      <c r="J13" s="63">
        <v>78</v>
      </c>
      <c r="K13" s="12" t="str">
        <f t="shared" si="0"/>
        <v>278</v>
      </c>
      <c r="L13" s="12">
        <v>92.682000000000002</v>
      </c>
      <c r="M13" s="126">
        <v>1</v>
      </c>
      <c r="N13" s="127">
        <v>33</v>
      </c>
      <c r="O13" s="62" t="str">
        <f t="shared" si="1"/>
        <v>133</v>
      </c>
      <c r="P13" s="128">
        <v>82.5</v>
      </c>
      <c r="Q13" s="64">
        <v>1</v>
      </c>
      <c r="R13" s="64">
        <v>53</v>
      </c>
      <c r="S13" s="20" t="str">
        <f t="shared" si="2"/>
        <v>153</v>
      </c>
      <c r="T13" s="20">
        <v>88.332999999999998</v>
      </c>
      <c r="U13" s="126">
        <v>1</v>
      </c>
      <c r="V13" s="127">
        <v>193</v>
      </c>
      <c r="W13" s="20" t="str">
        <f t="shared" si="3"/>
        <v>1193</v>
      </c>
      <c r="X13" s="128">
        <v>96.5</v>
      </c>
    </row>
    <row r="14" spans="1:24">
      <c r="A14" s="126">
        <v>1</v>
      </c>
      <c r="B14" s="127">
        <v>92</v>
      </c>
      <c r="C14" s="62" t="str">
        <f t="shared" si="5"/>
        <v>192</v>
      </c>
      <c r="D14" s="128">
        <v>92</v>
      </c>
      <c r="E14" s="71">
        <v>2</v>
      </c>
      <c r="F14" s="72">
        <v>64</v>
      </c>
      <c r="G14" s="12" t="str">
        <f t="shared" si="4"/>
        <v>264</v>
      </c>
      <c r="H14" s="73">
        <v>89.778000000000006</v>
      </c>
      <c r="I14" s="63">
        <v>2</v>
      </c>
      <c r="J14" s="63">
        <v>77</v>
      </c>
      <c r="K14" s="12" t="str">
        <f t="shared" si="0"/>
        <v>277</v>
      </c>
      <c r="L14" s="12">
        <v>91.494</v>
      </c>
      <c r="M14" s="126">
        <v>1</v>
      </c>
      <c r="N14" s="127">
        <v>32</v>
      </c>
      <c r="O14" s="62" t="str">
        <f t="shared" si="1"/>
        <v>132</v>
      </c>
      <c r="P14" s="128">
        <v>80</v>
      </c>
      <c r="Q14" s="64">
        <v>1</v>
      </c>
      <c r="R14" s="64">
        <v>52</v>
      </c>
      <c r="S14" s="20" t="str">
        <f t="shared" si="2"/>
        <v>152</v>
      </c>
      <c r="T14" s="20">
        <v>86.667000000000002</v>
      </c>
      <c r="U14" s="126">
        <v>1</v>
      </c>
      <c r="V14" s="127">
        <v>192</v>
      </c>
      <c r="W14" s="20" t="str">
        <f t="shared" si="3"/>
        <v>1192</v>
      </c>
      <c r="X14" s="128">
        <v>96</v>
      </c>
    </row>
    <row r="15" spans="1:24">
      <c r="A15" s="126">
        <v>1</v>
      </c>
      <c r="B15" s="127">
        <v>91</v>
      </c>
      <c r="C15" s="62" t="str">
        <f t="shared" si="5"/>
        <v>191</v>
      </c>
      <c r="D15" s="128">
        <v>91</v>
      </c>
      <c r="E15" s="71">
        <v>2</v>
      </c>
      <c r="F15" s="72">
        <v>63</v>
      </c>
      <c r="G15" s="12" t="str">
        <f t="shared" si="4"/>
        <v>263</v>
      </c>
      <c r="H15" s="73">
        <v>88.375</v>
      </c>
      <c r="I15" s="63">
        <v>2</v>
      </c>
      <c r="J15" s="63">
        <v>76</v>
      </c>
      <c r="K15" s="12" t="str">
        <f t="shared" si="0"/>
        <v>276</v>
      </c>
      <c r="L15" s="12">
        <v>90.305999999999997</v>
      </c>
      <c r="M15" s="126">
        <v>1</v>
      </c>
      <c r="N15" s="127">
        <v>31</v>
      </c>
      <c r="O15" s="62" t="str">
        <f t="shared" si="1"/>
        <v>131</v>
      </c>
      <c r="P15" s="128">
        <v>77.5</v>
      </c>
      <c r="Q15" s="64">
        <v>1</v>
      </c>
      <c r="R15" s="64">
        <v>51</v>
      </c>
      <c r="S15" s="20" t="str">
        <f t="shared" si="2"/>
        <v>151</v>
      </c>
      <c r="T15" s="19">
        <v>85</v>
      </c>
      <c r="U15" s="126">
        <v>1</v>
      </c>
      <c r="V15" s="127">
        <v>191</v>
      </c>
      <c r="W15" s="20" t="str">
        <f t="shared" si="3"/>
        <v>1191</v>
      </c>
      <c r="X15" s="128">
        <v>95.5</v>
      </c>
    </row>
    <row r="16" spans="1:24">
      <c r="A16" s="126">
        <v>1</v>
      </c>
      <c r="B16" s="127">
        <v>90</v>
      </c>
      <c r="C16" s="62" t="str">
        <f t="shared" si="5"/>
        <v>190</v>
      </c>
      <c r="D16" s="128">
        <v>90</v>
      </c>
      <c r="E16" s="71">
        <v>2</v>
      </c>
      <c r="F16" s="72">
        <v>62</v>
      </c>
      <c r="G16" s="12" t="str">
        <f t="shared" si="4"/>
        <v>262</v>
      </c>
      <c r="H16" s="73">
        <v>86.971999999999994</v>
      </c>
      <c r="I16" s="63">
        <v>2</v>
      </c>
      <c r="J16" s="63">
        <v>75</v>
      </c>
      <c r="K16" s="12" t="str">
        <f t="shared" si="0"/>
        <v>275</v>
      </c>
      <c r="L16" s="12">
        <v>89.117999999999995</v>
      </c>
      <c r="M16" s="126">
        <v>1</v>
      </c>
      <c r="N16" s="127">
        <v>30</v>
      </c>
      <c r="O16" s="62" t="str">
        <f t="shared" si="1"/>
        <v>130</v>
      </c>
      <c r="P16" s="128">
        <v>75</v>
      </c>
      <c r="Q16" s="64">
        <v>1</v>
      </c>
      <c r="R16" s="64">
        <v>50</v>
      </c>
      <c r="S16" s="20" t="str">
        <f t="shared" si="2"/>
        <v>150</v>
      </c>
      <c r="T16" s="20">
        <v>83.332999999999998</v>
      </c>
      <c r="U16" s="126">
        <v>1</v>
      </c>
      <c r="V16" s="127">
        <v>190</v>
      </c>
      <c r="W16" s="20" t="str">
        <f t="shared" si="3"/>
        <v>1190</v>
      </c>
      <c r="X16" s="128">
        <v>95</v>
      </c>
    </row>
    <row r="17" spans="1:24">
      <c r="A17" s="126">
        <v>1</v>
      </c>
      <c r="B17" s="127">
        <v>89</v>
      </c>
      <c r="C17" s="62" t="str">
        <f t="shared" si="5"/>
        <v>189</v>
      </c>
      <c r="D17" s="128">
        <v>89</v>
      </c>
      <c r="E17" s="71">
        <v>2</v>
      </c>
      <c r="F17" s="72">
        <v>61</v>
      </c>
      <c r="G17" s="12" t="str">
        <f t="shared" si="4"/>
        <v>261</v>
      </c>
      <c r="H17" s="73">
        <v>85.569000000000003</v>
      </c>
      <c r="I17" s="63">
        <v>2</v>
      </c>
      <c r="J17" s="63">
        <v>74</v>
      </c>
      <c r="K17" s="12" t="str">
        <f t="shared" si="0"/>
        <v>274</v>
      </c>
      <c r="L17" s="12">
        <v>87.929000000000002</v>
      </c>
      <c r="M17" s="126">
        <v>1</v>
      </c>
      <c r="N17" s="127">
        <v>29</v>
      </c>
      <c r="O17" s="62" t="str">
        <f t="shared" si="1"/>
        <v>129</v>
      </c>
      <c r="P17" s="128">
        <v>72.5</v>
      </c>
      <c r="Q17" s="64">
        <v>1</v>
      </c>
      <c r="R17" s="64">
        <v>49</v>
      </c>
      <c r="S17" s="20" t="str">
        <f t="shared" si="2"/>
        <v>149</v>
      </c>
      <c r="T17" s="20">
        <v>81.667000000000002</v>
      </c>
      <c r="U17" s="126">
        <v>1</v>
      </c>
      <c r="V17" s="127">
        <v>189</v>
      </c>
      <c r="W17" s="20" t="str">
        <f t="shared" si="3"/>
        <v>1189</v>
      </c>
      <c r="X17" s="128">
        <v>94.5</v>
      </c>
    </row>
    <row r="18" spans="1:24">
      <c r="A18" s="126">
        <v>1</v>
      </c>
      <c r="B18" s="127">
        <v>88</v>
      </c>
      <c r="C18" s="62" t="str">
        <f t="shared" si="5"/>
        <v>188</v>
      </c>
      <c r="D18" s="128">
        <v>88</v>
      </c>
      <c r="E18" s="71">
        <v>2</v>
      </c>
      <c r="F18" s="72">
        <v>60</v>
      </c>
      <c r="G18" s="12" t="str">
        <f t="shared" si="4"/>
        <v>260</v>
      </c>
      <c r="H18" s="73">
        <v>84.167000000000002</v>
      </c>
      <c r="I18" s="63">
        <v>2</v>
      </c>
      <c r="J18" s="63">
        <v>73</v>
      </c>
      <c r="K18" s="12" t="str">
        <f t="shared" si="0"/>
        <v>273</v>
      </c>
      <c r="L18" s="12">
        <v>86.741</v>
      </c>
      <c r="M18" s="126">
        <v>1</v>
      </c>
      <c r="N18" s="127">
        <v>28</v>
      </c>
      <c r="O18" s="62" t="str">
        <f t="shared" si="1"/>
        <v>128</v>
      </c>
      <c r="P18" s="128">
        <v>70</v>
      </c>
      <c r="Q18" s="64">
        <v>1</v>
      </c>
      <c r="R18" s="64">
        <v>48</v>
      </c>
      <c r="S18" s="20" t="str">
        <f t="shared" si="2"/>
        <v>148</v>
      </c>
      <c r="T18" s="19">
        <v>80</v>
      </c>
      <c r="U18" s="126">
        <v>1</v>
      </c>
      <c r="V18" s="127">
        <v>188</v>
      </c>
      <c r="W18" s="20" t="str">
        <f t="shared" si="3"/>
        <v>1188</v>
      </c>
      <c r="X18" s="128">
        <v>94</v>
      </c>
    </row>
    <row r="19" spans="1:24">
      <c r="A19" s="126">
        <v>1</v>
      </c>
      <c r="B19" s="127">
        <v>87</v>
      </c>
      <c r="C19" s="62" t="str">
        <f t="shared" si="5"/>
        <v>187</v>
      </c>
      <c r="D19" s="128">
        <v>87</v>
      </c>
      <c r="E19" s="71">
        <v>2</v>
      </c>
      <c r="F19" s="72">
        <v>59</v>
      </c>
      <c r="G19" s="12" t="str">
        <f t="shared" si="4"/>
        <v>259</v>
      </c>
      <c r="H19" s="73">
        <v>82.763999999999996</v>
      </c>
      <c r="I19" s="63">
        <v>2</v>
      </c>
      <c r="J19" s="63">
        <v>72</v>
      </c>
      <c r="K19" s="12" t="str">
        <f t="shared" si="0"/>
        <v>272</v>
      </c>
      <c r="L19" s="12">
        <v>85.552999999999997</v>
      </c>
      <c r="M19" s="126">
        <v>1</v>
      </c>
      <c r="N19" s="127">
        <v>27</v>
      </c>
      <c r="O19" s="62" t="str">
        <f t="shared" si="1"/>
        <v>127</v>
      </c>
      <c r="P19" s="128">
        <v>67.5</v>
      </c>
      <c r="Q19" s="64">
        <v>1</v>
      </c>
      <c r="R19" s="64">
        <v>47</v>
      </c>
      <c r="S19" s="20" t="str">
        <f t="shared" si="2"/>
        <v>147</v>
      </c>
      <c r="T19" s="20">
        <v>78.332999999999998</v>
      </c>
      <c r="U19" s="126">
        <v>1</v>
      </c>
      <c r="V19" s="127">
        <v>187</v>
      </c>
      <c r="W19" s="20" t="str">
        <f t="shared" si="3"/>
        <v>1187</v>
      </c>
      <c r="X19" s="128">
        <v>93.5</v>
      </c>
    </row>
    <row r="20" spans="1:24">
      <c r="A20" s="126">
        <v>1</v>
      </c>
      <c r="B20" s="127">
        <v>86</v>
      </c>
      <c r="C20" s="62" t="str">
        <f t="shared" si="5"/>
        <v>186</v>
      </c>
      <c r="D20" s="128">
        <v>86</v>
      </c>
      <c r="E20" s="71">
        <v>2</v>
      </c>
      <c r="F20" s="72">
        <v>58</v>
      </c>
      <c r="G20" s="12" t="str">
        <f t="shared" si="4"/>
        <v>258</v>
      </c>
      <c r="H20" s="73">
        <v>81.361000000000004</v>
      </c>
      <c r="I20" s="63">
        <v>2</v>
      </c>
      <c r="J20" s="63">
        <v>71</v>
      </c>
      <c r="K20" s="12" t="str">
        <f t="shared" si="0"/>
        <v>271</v>
      </c>
      <c r="L20" s="12">
        <v>84.364999999999995</v>
      </c>
      <c r="M20" s="126">
        <v>1</v>
      </c>
      <c r="N20" s="127">
        <v>26</v>
      </c>
      <c r="O20" s="62" t="str">
        <f t="shared" si="1"/>
        <v>126</v>
      </c>
      <c r="P20" s="128">
        <v>65</v>
      </c>
      <c r="Q20" s="64">
        <v>1</v>
      </c>
      <c r="R20" s="64">
        <v>46</v>
      </c>
      <c r="S20" s="20" t="str">
        <f t="shared" si="2"/>
        <v>146</v>
      </c>
      <c r="T20" s="20">
        <v>76.667000000000002</v>
      </c>
      <c r="U20" s="126">
        <v>1</v>
      </c>
      <c r="V20" s="127">
        <v>186</v>
      </c>
      <c r="W20" s="20" t="str">
        <f t="shared" si="3"/>
        <v>1186</v>
      </c>
      <c r="X20" s="128">
        <v>93</v>
      </c>
    </row>
    <row r="21" spans="1:24">
      <c r="A21" s="126">
        <v>1</v>
      </c>
      <c r="B21" s="127">
        <v>85</v>
      </c>
      <c r="C21" s="62" t="str">
        <f t="shared" si="5"/>
        <v>185</v>
      </c>
      <c r="D21" s="128">
        <v>85</v>
      </c>
      <c r="E21" s="71">
        <v>2</v>
      </c>
      <c r="F21" s="72">
        <v>57</v>
      </c>
      <c r="G21" s="12" t="str">
        <f t="shared" si="4"/>
        <v>257</v>
      </c>
      <c r="H21" s="73">
        <v>79.957999999999998</v>
      </c>
      <c r="I21" s="63">
        <v>2</v>
      </c>
      <c r="J21" s="63">
        <v>70</v>
      </c>
      <c r="K21" s="12" t="str">
        <f t="shared" si="0"/>
        <v>270</v>
      </c>
      <c r="L21" s="12">
        <v>83.176000000000002</v>
      </c>
      <c r="M21" s="126">
        <v>1</v>
      </c>
      <c r="N21" s="127">
        <v>25</v>
      </c>
      <c r="O21" s="62" t="str">
        <f t="shared" si="1"/>
        <v>125</v>
      </c>
      <c r="P21" s="128">
        <v>62.5</v>
      </c>
      <c r="Q21" s="64">
        <v>1</v>
      </c>
      <c r="R21" s="64">
        <v>45</v>
      </c>
      <c r="S21" s="20" t="str">
        <f t="shared" si="2"/>
        <v>145</v>
      </c>
      <c r="T21" s="19">
        <v>75</v>
      </c>
      <c r="U21" s="126">
        <v>1</v>
      </c>
      <c r="V21" s="127">
        <v>185</v>
      </c>
      <c r="W21" s="20" t="str">
        <f t="shared" si="3"/>
        <v>1185</v>
      </c>
      <c r="X21" s="128">
        <v>92.5</v>
      </c>
    </row>
    <row r="22" spans="1:24">
      <c r="A22" s="126">
        <v>1</v>
      </c>
      <c r="B22" s="127">
        <v>84</v>
      </c>
      <c r="C22" s="62" t="str">
        <f t="shared" si="5"/>
        <v>184</v>
      </c>
      <c r="D22" s="128">
        <v>84</v>
      </c>
      <c r="E22" s="71">
        <v>2</v>
      </c>
      <c r="F22" s="72">
        <v>56</v>
      </c>
      <c r="G22" s="12" t="str">
        <f t="shared" si="4"/>
        <v>256</v>
      </c>
      <c r="H22" s="73">
        <v>78.555999999999997</v>
      </c>
      <c r="I22" s="63">
        <v>2</v>
      </c>
      <c r="J22" s="63">
        <v>69</v>
      </c>
      <c r="K22" s="12" t="str">
        <f t="shared" si="0"/>
        <v>269</v>
      </c>
      <c r="L22" s="12">
        <v>81.988</v>
      </c>
      <c r="M22" s="126">
        <v>1</v>
      </c>
      <c r="N22" s="127">
        <v>24</v>
      </c>
      <c r="O22" s="62" t="str">
        <f t="shared" si="1"/>
        <v>124</v>
      </c>
      <c r="P22" s="128">
        <v>60</v>
      </c>
      <c r="Q22" s="64">
        <v>1</v>
      </c>
      <c r="R22" s="64">
        <v>44</v>
      </c>
      <c r="S22" s="20" t="str">
        <f t="shared" si="2"/>
        <v>144</v>
      </c>
      <c r="T22" s="20">
        <v>73.332999999999998</v>
      </c>
      <c r="U22" s="126">
        <v>1</v>
      </c>
      <c r="V22" s="127">
        <v>184</v>
      </c>
      <c r="W22" s="20" t="str">
        <f t="shared" si="3"/>
        <v>1184</v>
      </c>
      <c r="X22" s="128">
        <v>92</v>
      </c>
    </row>
    <row r="23" spans="1:24">
      <c r="A23" s="126">
        <v>1</v>
      </c>
      <c r="B23" s="127">
        <v>83</v>
      </c>
      <c r="C23" s="62" t="str">
        <f t="shared" si="5"/>
        <v>183</v>
      </c>
      <c r="D23" s="128">
        <v>83</v>
      </c>
      <c r="E23" s="71">
        <v>2</v>
      </c>
      <c r="F23" s="72">
        <v>55</v>
      </c>
      <c r="G23" s="12" t="str">
        <f t="shared" si="4"/>
        <v>255</v>
      </c>
      <c r="H23" s="74">
        <v>77.153000000000006</v>
      </c>
      <c r="I23" s="63">
        <v>2</v>
      </c>
      <c r="J23" s="63">
        <v>68</v>
      </c>
      <c r="K23" s="12" t="str">
        <f t="shared" si="0"/>
        <v>268</v>
      </c>
      <c r="L23" s="14">
        <v>80.8</v>
      </c>
      <c r="M23" s="126">
        <v>1</v>
      </c>
      <c r="N23" s="127">
        <v>23</v>
      </c>
      <c r="O23" s="62" t="str">
        <f t="shared" si="1"/>
        <v>123</v>
      </c>
      <c r="P23" s="128">
        <v>57.5</v>
      </c>
      <c r="Q23" s="64">
        <v>1</v>
      </c>
      <c r="R23" s="64">
        <v>43</v>
      </c>
      <c r="S23" s="20" t="str">
        <f t="shared" si="2"/>
        <v>143</v>
      </c>
      <c r="T23" s="20">
        <v>71.667000000000002</v>
      </c>
      <c r="U23" s="126">
        <v>1</v>
      </c>
      <c r="V23" s="127">
        <v>183</v>
      </c>
      <c r="W23" s="20" t="str">
        <f t="shared" si="3"/>
        <v>1183</v>
      </c>
      <c r="X23" s="128">
        <v>91.5</v>
      </c>
    </row>
    <row r="24" spans="1:24">
      <c r="A24" s="126">
        <v>1</v>
      </c>
      <c r="B24" s="127">
        <v>82</v>
      </c>
      <c r="C24" s="62" t="str">
        <f t="shared" si="5"/>
        <v>182</v>
      </c>
      <c r="D24" s="128">
        <v>82</v>
      </c>
      <c r="E24" s="71">
        <v>2</v>
      </c>
      <c r="F24" s="72">
        <v>54</v>
      </c>
      <c r="G24" s="12" t="str">
        <f t="shared" si="4"/>
        <v>254</v>
      </c>
      <c r="H24" s="74">
        <v>75.75</v>
      </c>
      <c r="I24" s="63">
        <v>2</v>
      </c>
      <c r="J24" s="63">
        <v>67</v>
      </c>
      <c r="K24" s="12" t="str">
        <f t="shared" si="0"/>
        <v>267</v>
      </c>
      <c r="L24" s="12">
        <v>79.611999999999995</v>
      </c>
      <c r="M24" s="126">
        <v>1</v>
      </c>
      <c r="N24" s="127">
        <v>22</v>
      </c>
      <c r="O24" s="62" t="str">
        <f t="shared" si="1"/>
        <v>122</v>
      </c>
      <c r="P24" s="128">
        <v>55</v>
      </c>
      <c r="Q24" s="64">
        <v>1</v>
      </c>
      <c r="R24" s="64">
        <v>42</v>
      </c>
      <c r="S24" s="20" t="str">
        <f t="shared" si="2"/>
        <v>142</v>
      </c>
      <c r="T24" s="19">
        <v>70</v>
      </c>
      <c r="U24" s="126">
        <v>1</v>
      </c>
      <c r="V24" s="127">
        <v>182</v>
      </c>
      <c r="W24" s="20" t="str">
        <f t="shared" si="3"/>
        <v>1182</v>
      </c>
      <c r="X24" s="128">
        <v>91</v>
      </c>
    </row>
    <row r="25" spans="1:24">
      <c r="A25" s="126">
        <v>1</v>
      </c>
      <c r="B25" s="127">
        <v>81</v>
      </c>
      <c r="C25" s="62" t="str">
        <f t="shared" si="5"/>
        <v>181</v>
      </c>
      <c r="D25" s="128">
        <v>81</v>
      </c>
      <c r="E25" s="71">
        <v>2</v>
      </c>
      <c r="F25" s="72">
        <v>53</v>
      </c>
      <c r="G25" s="12" t="str">
        <f t="shared" si="4"/>
        <v>253</v>
      </c>
      <c r="H25" s="73">
        <v>74.346999999999994</v>
      </c>
      <c r="I25" s="63">
        <v>2</v>
      </c>
      <c r="J25" s="63">
        <v>66</v>
      </c>
      <c r="K25" s="12" t="str">
        <f t="shared" si="0"/>
        <v>266</v>
      </c>
      <c r="L25" s="12">
        <v>78.424000000000007</v>
      </c>
      <c r="M25" s="126">
        <v>1</v>
      </c>
      <c r="N25" s="127">
        <v>21</v>
      </c>
      <c r="O25" s="62" t="str">
        <f t="shared" si="1"/>
        <v>121</v>
      </c>
      <c r="P25" s="128">
        <v>52.5</v>
      </c>
      <c r="Q25" s="64">
        <v>1</v>
      </c>
      <c r="R25" s="64">
        <v>41</v>
      </c>
      <c r="S25" s="20" t="str">
        <f t="shared" si="2"/>
        <v>141</v>
      </c>
      <c r="T25" s="20">
        <v>68.332999999999998</v>
      </c>
      <c r="U25" s="126">
        <v>1</v>
      </c>
      <c r="V25" s="127">
        <v>181</v>
      </c>
      <c r="W25" s="20" t="str">
        <f t="shared" si="3"/>
        <v>1181</v>
      </c>
      <c r="X25" s="128">
        <v>90.5</v>
      </c>
    </row>
    <row r="26" spans="1:24">
      <c r="A26" s="126">
        <v>1</v>
      </c>
      <c r="B26" s="127">
        <v>80</v>
      </c>
      <c r="C26" s="62" t="str">
        <f t="shared" si="5"/>
        <v>180</v>
      </c>
      <c r="D26" s="128">
        <v>80</v>
      </c>
      <c r="E26" s="71">
        <v>2</v>
      </c>
      <c r="F26" s="72">
        <v>52</v>
      </c>
      <c r="G26" s="12" t="str">
        <f t="shared" si="4"/>
        <v>252</v>
      </c>
      <c r="H26" s="73">
        <v>72.944000000000003</v>
      </c>
      <c r="I26" s="63">
        <v>2</v>
      </c>
      <c r="J26" s="63">
        <v>65</v>
      </c>
      <c r="K26" s="12" t="str">
        <f t="shared" si="0"/>
        <v>265</v>
      </c>
      <c r="L26" s="12">
        <v>77.234999999999999</v>
      </c>
      <c r="M26" s="126">
        <v>1</v>
      </c>
      <c r="N26" s="127">
        <v>20</v>
      </c>
      <c r="O26" s="62" t="str">
        <f t="shared" si="1"/>
        <v>120</v>
      </c>
      <c r="P26" s="128">
        <v>50</v>
      </c>
      <c r="Q26" s="64">
        <v>1</v>
      </c>
      <c r="R26" s="64">
        <v>40</v>
      </c>
      <c r="S26" s="20" t="str">
        <f t="shared" si="2"/>
        <v>140</v>
      </c>
      <c r="T26" s="20">
        <v>66.667000000000002</v>
      </c>
      <c r="U26" s="126">
        <v>1</v>
      </c>
      <c r="V26" s="127">
        <v>180</v>
      </c>
      <c r="W26" s="20" t="str">
        <f t="shared" si="3"/>
        <v>1180</v>
      </c>
      <c r="X26" s="128">
        <v>90</v>
      </c>
    </row>
    <row r="27" spans="1:24">
      <c r="A27" s="126">
        <v>1</v>
      </c>
      <c r="B27" s="127">
        <v>79</v>
      </c>
      <c r="C27" s="62" t="str">
        <f t="shared" si="5"/>
        <v>179</v>
      </c>
      <c r="D27" s="128">
        <v>79</v>
      </c>
      <c r="E27" s="71">
        <v>2</v>
      </c>
      <c r="F27" s="72">
        <v>51</v>
      </c>
      <c r="G27" s="12" t="str">
        <f t="shared" si="4"/>
        <v>251</v>
      </c>
      <c r="H27" s="73">
        <v>71.542000000000002</v>
      </c>
      <c r="I27" s="63">
        <v>2</v>
      </c>
      <c r="J27" s="63">
        <v>64</v>
      </c>
      <c r="K27" s="12" t="str">
        <f t="shared" si="0"/>
        <v>264</v>
      </c>
      <c r="L27" s="12">
        <v>76.046999999999997</v>
      </c>
      <c r="M27" s="126">
        <v>1</v>
      </c>
      <c r="N27" s="127">
        <v>19</v>
      </c>
      <c r="O27" s="62" t="str">
        <f t="shared" si="1"/>
        <v>119</v>
      </c>
      <c r="P27" s="128">
        <v>47.5</v>
      </c>
      <c r="Q27" s="64">
        <v>1</v>
      </c>
      <c r="R27" s="64">
        <v>39</v>
      </c>
      <c r="S27" s="20" t="str">
        <f t="shared" si="2"/>
        <v>139</v>
      </c>
      <c r="T27" s="19">
        <v>65</v>
      </c>
      <c r="U27" s="126">
        <v>1</v>
      </c>
      <c r="V27" s="127">
        <v>179</v>
      </c>
      <c r="W27" s="20" t="str">
        <f t="shared" si="3"/>
        <v>1179</v>
      </c>
      <c r="X27" s="128">
        <v>89.5</v>
      </c>
    </row>
    <row r="28" spans="1:24">
      <c r="A28" s="126">
        <v>1</v>
      </c>
      <c r="B28" s="127">
        <v>78</v>
      </c>
      <c r="C28" s="62" t="str">
        <f t="shared" si="5"/>
        <v>178</v>
      </c>
      <c r="D28" s="128">
        <v>78</v>
      </c>
      <c r="E28" s="71">
        <v>2</v>
      </c>
      <c r="F28" s="72">
        <v>50</v>
      </c>
      <c r="G28" s="12" t="str">
        <f t="shared" si="4"/>
        <v>250</v>
      </c>
      <c r="H28" s="73">
        <v>70.138999999999996</v>
      </c>
      <c r="I28" s="63">
        <v>2</v>
      </c>
      <c r="J28" s="63">
        <v>63</v>
      </c>
      <c r="K28" s="12" t="str">
        <f t="shared" si="0"/>
        <v>263</v>
      </c>
      <c r="L28" s="12">
        <v>74.858999999999995</v>
      </c>
      <c r="M28" s="126">
        <v>1</v>
      </c>
      <c r="N28" s="127">
        <v>18</v>
      </c>
      <c r="O28" s="62" t="str">
        <f t="shared" si="1"/>
        <v>118</v>
      </c>
      <c r="P28" s="128">
        <v>45</v>
      </c>
      <c r="Q28" s="64">
        <v>1</v>
      </c>
      <c r="R28" s="64">
        <v>38</v>
      </c>
      <c r="S28" s="20" t="str">
        <f t="shared" si="2"/>
        <v>138</v>
      </c>
      <c r="T28" s="20">
        <v>63.332999999999998</v>
      </c>
      <c r="U28" s="126">
        <v>1</v>
      </c>
      <c r="V28" s="127">
        <v>178</v>
      </c>
      <c r="W28" s="20" t="str">
        <f t="shared" si="3"/>
        <v>1178</v>
      </c>
      <c r="X28" s="128">
        <v>89</v>
      </c>
    </row>
    <row r="29" spans="1:24">
      <c r="A29" s="126">
        <v>1</v>
      </c>
      <c r="B29" s="127">
        <v>77</v>
      </c>
      <c r="C29" s="62" t="str">
        <f t="shared" si="5"/>
        <v>177</v>
      </c>
      <c r="D29" s="128">
        <v>77</v>
      </c>
      <c r="E29" s="71">
        <v>2</v>
      </c>
      <c r="F29" s="72">
        <v>49</v>
      </c>
      <c r="G29" s="12" t="str">
        <f t="shared" si="4"/>
        <v>249</v>
      </c>
      <c r="H29" s="73">
        <v>68.736000000000004</v>
      </c>
      <c r="I29" s="63">
        <v>2</v>
      </c>
      <c r="J29" s="63">
        <v>62</v>
      </c>
      <c r="K29" s="12" t="str">
        <f t="shared" si="0"/>
        <v>262</v>
      </c>
      <c r="L29" s="12">
        <v>73.671000000000006</v>
      </c>
      <c r="M29" s="126">
        <v>1</v>
      </c>
      <c r="N29" s="127">
        <v>17</v>
      </c>
      <c r="O29" s="62" t="str">
        <f t="shared" si="1"/>
        <v>117</v>
      </c>
      <c r="P29" s="128">
        <v>42.5</v>
      </c>
      <c r="Q29" s="64">
        <v>1</v>
      </c>
      <c r="R29" s="64">
        <v>37</v>
      </c>
      <c r="S29" s="20" t="str">
        <f t="shared" si="2"/>
        <v>137</v>
      </c>
      <c r="T29" s="20">
        <v>61.667000000000002</v>
      </c>
      <c r="U29" s="126">
        <v>1</v>
      </c>
      <c r="V29" s="127">
        <v>177</v>
      </c>
      <c r="W29" s="20" t="str">
        <f t="shared" si="3"/>
        <v>1177</v>
      </c>
      <c r="X29" s="128">
        <v>88.5</v>
      </c>
    </row>
    <row r="30" spans="1:24">
      <c r="A30" s="126">
        <v>1</v>
      </c>
      <c r="B30" s="127">
        <v>76</v>
      </c>
      <c r="C30" s="62" t="str">
        <f t="shared" si="5"/>
        <v>176</v>
      </c>
      <c r="D30" s="128">
        <v>76</v>
      </c>
      <c r="E30" s="71">
        <v>2</v>
      </c>
      <c r="F30" s="72">
        <v>48</v>
      </c>
      <c r="G30" s="12" t="str">
        <f t="shared" si="4"/>
        <v>248</v>
      </c>
      <c r="H30" s="73">
        <v>67.332999999999998</v>
      </c>
      <c r="I30" s="63">
        <v>2</v>
      </c>
      <c r="J30" s="63">
        <v>61</v>
      </c>
      <c r="K30" s="12" t="str">
        <f t="shared" si="0"/>
        <v>261</v>
      </c>
      <c r="L30" s="12">
        <v>72.481999999999999</v>
      </c>
      <c r="M30" s="126">
        <v>1</v>
      </c>
      <c r="N30" s="127">
        <v>16</v>
      </c>
      <c r="O30" s="62" t="str">
        <f t="shared" si="1"/>
        <v>116</v>
      </c>
      <c r="P30" s="128">
        <v>40</v>
      </c>
      <c r="Q30" s="64">
        <v>1</v>
      </c>
      <c r="R30" s="64">
        <v>36</v>
      </c>
      <c r="S30" s="20" t="str">
        <f t="shared" si="2"/>
        <v>136</v>
      </c>
      <c r="T30" s="19">
        <v>60</v>
      </c>
      <c r="U30" s="126">
        <v>1</v>
      </c>
      <c r="V30" s="127">
        <v>176</v>
      </c>
      <c r="W30" s="20" t="str">
        <f t="shared" si="3"/>
        <v>1176</v>
      </c>
      <c r="X30" s="128">
        <v>88</v>
      </c>
    </row>
    <row r="31" spans="1:24">
      <c r="A31" s="126">
        <v>1</v>
      </c>
      <c r="B31" s="127">
        <v>75</v>
      </c>
      <c r="C31" s="62" t="str">
        <f t="shared" si="5"/>
        <v>175</v>
      </c>
      <c r="D31" s="128">
        <v>75</v>
      </c>
      <c r="E31" s="71">
        <v>2</v>
      </c>
      <c r="F31" s="72">
        <v>47</v>
      </c>
      <c r="G31" s="12" t="str">
        <f t="shared" si="4"/>
        <v>247</v>
      </c>
      <c r="H31" s="73">
        <v>65.930999999999997</v>
      </c>
      <c r="I31" s="63">
        <v>2</v>
      </c>
      <c r="J31" s="63">
        <v>60</v>
      </c>
      <c r="K31" s="12" t="str">
        <f t="shared" si="0"/>
        <v>260</v>
      </c>
      <c r="L31" s="12">
        <v>71.293999999999997</v>
      </c>
      <c r="M31" s="126">
        <v>1</v>
      </c>
      <c r="N31" s="127">
        <v>15</v>
      </c>
      <c r="O31" s="62" t="str">
        <f t="shared" si="1"/>
        <v>115</v>
      </c>
      <c r="P31" s="128">
        <v>37.5</v>
      </c>
      <c r="Q31" s="64">
        <v>1</v>
      </c>
      <c r="R31" s="64">
        <v>35</v>
      </c>
      <c r="S31" s="20" t="str">
        <f t="shared" si="2"/>
        <v>135</v>
      </c>
      <c r="T31" s="20">
        <v>58.332999999999998</v>
      </c>
      <c r="U31" s="126">
        <v>1</v>
      </c>
      <c r="V31" s="127">
        <v>175</v>
      </c>
      <c r="W31" s="20" t="str">
        <f t="shared" si="3"/>
        <v>1175</v>
      </c>
      <c r="X31" s="128">
        <v>87.5</v>
      </c>
    </row>
    <row r="32" spans="1:24">
      <c r="A32" s="126">
        <v>1</v>
      </c>
      <c r="B32" s="127">
        <v>74</v>
      </c>
      <c r="C32" s="62" t="str">
        <f t="shared" si="5"/>
        <v>174</v>
      </c>
      <c r="D32" s="128">
        <v>74</v>
      </c>
      <c r="E32" s="71">
        <v>2</v>
      </c>
      <c r="F32" s="72">
        <v>46</v>
      </c>
      <c r="G32" s="12" t="str">
        <f t="shared" si="4"/>
        <v>246</v>
      </c>
      <c r="H32" s="73">
        <v>64.528000000000006</v>
      </c>
      <c r="I32" s="63">
        <v>2</v>
      </c>
      <c r="J32" s="63">
        <v>59</v>
      </c>
      <c r="K32" s="12" t="str">
        <f t="shared" si="0"/>
        <v>259</v>
      </c>
      <c r="L32" s="12">
        <v>70.105999999999995</v>
      </c>
      <c r="M32" s="126">
        <v>1</v>
      </c>
      <c r="N32" s="127">
        <v>14</v>
      </c>
      <c r="O32" s="62" t="str">
        <f t="shared" si="1"/>
        <v>114</v>
      </c>
      <c r="P32" s="128">
        <v>35</v>
      </c>
      <c r="Q32" s="64">
        <v>1</v>
      </c>
      <c r="R32" s="64">
        <v>34</v>
      </c>
      <c r="S32" s="20" t="str">
        <f t="shared" si="2"/>
        <v>134</v>
      </c>
      <c r="T32" s="20">
        <v>56.667000000000002</v>
      </c>
      <c r="U32" s="126">
        <v>1</v>
      </c>
      <c r="V32" s="127">
        <v>174</v>
      </c>
      <c r="W32" s="20" t="str">
        <f t="shared" si="3"/>
        <v>1174</v>
      </c>
      <c r="X32" s="128">
        <v>87</v>
      </c>
    </row>
    <row r="33" spans="1:24">
      <c r="A33" s="126">
        <v>1</v>
      </c>
      <c r="B33" s="127">
        <v>73</v>
      </c>
      <c r="C33" s="62" t="str">
        <f t="shared" si="5"/>
        <v>173</v>
      </c>
      <c r="D33" s="128">
        <v>73</v>
      </c>
      <c r="E33" s="71">
        <v>2</v>
      </c>
      <c r="F33" s="72">
        <v>45</v>
      </c>
      <c r="G33" s="12" t="str">
        <f t="shared" si="4"/>
        <v>245</v>
      </c>
      <c r="H33" s="73">
        <v>63.125</v>
      </c>
      <c r="I33" s="63">
        <v>2</v>
      </c>
      <c r="J33" s="63">
        <v>58</v>
      </c>
      <c r="K33" s="12" t="str">
        <f t="shared" si="0"/>
        <v>258</v>
      </c>
      <c r="L33" s="12">
        <v>68.918000000000006</v>
      </c>
      <c r="M33" s="126">
        <v>1</v>
      </c>
      <c r="N33" s="127">
        <v>13</v>
      </c>
      <c r="O33" s="62" t="str">
        <f t="shared" si="1"/>
        <v>113</v>
      </c>
      <c r="P33" s="128">
        <v>32.5</v>
      </c>
      <c r="Q33" s="64">
        <v>1</v>
      </c>
      <c r="R33" s="64">
        <v>33</v>
      </c>
      <c r="S33" s="20" t="str">
        <f t="shared" si="2"/>
        <v>133</v>
      </c>
      <c r="T33" s="19">
        <v>55</v>
      </c>
      <c r="U33" s="126">
        <v>1</v>
      </c>
      <c r="V33" s="127">
        <v>173</v>
      </c>
      <c r="W33" s="20" t="str">
        <f t="shared" si="3"/>
        <v>1173</v>
      </c>
      <c r="X33" s="128">
        <v>86.5</v>
      </c>
    </row>
    <row r="34" spans="1:24">
      <c r="A34" s="126">
        <v>1</v>
      </c>
      <c r="B34" s="127">
        <v>72</v>
      </c>
      <c r="C34" s="62" t="str">
        <f t="shared" si="5"/>
        <v>172</v>
      </c>
      <c r="D34" s="128">
        <v>72</v>
      </c>
      <c r="E34" s="71">
        <v>2</v>
      </c>
      <c r="F34" s="72">
        <v>44</v>
      </c>
      <c r="G34" s="12" t="str">
        <f t="shared" si="4"/>
        <v>244</v>
      </c>
      <c r="H34" s="73">
        <v>61.722000000000001</v>
      </c>
      <c r="I34" s="63">
        <v>2</v>
      </c>
      <c r="J34" s="63">
        <v>57</v>
      </c>
      <c r="K34" s="12" t="str">
        <f t="shared" si="0"/>
        <v>257</v>
      </c>
      <c r="L34" s="12">
        <v>67.728999999999999</v>
      </c>
      <c r="M34" s="126">
        <v>1</v>
      </c>
      <c r="N34" s="127">
        <v>12</v>
      </c>
      <c r="O34" s="62" t="str">
        <f t="shared" si="1"/>
        <v>112</v>
      </c>
      <c r="P34" s="128">
        <v>30</v>
      </c>
      <c r="Q34" s="64">
        <v>1</v>
      </c>
      <c r="R34" s="64">
        <v>32</v>
      </c>
      <c r="S34" s="20" t="str">
        <f t="shared" si="2"/>
        <v>132</v>
      </c>
      <c r="T34" s="20">
        <v>53.332999999999998</v>
      </c>
      <c r="U34" s="126">
        <v>1</v>
      </c>
      <c r="V34" s="127">
        <v>172</v>
      </c>
      <c r="W34" s="20" t="str">
        <f t="shared" si="3"/>
        <v>1172</v>
      </c>
      <c r="X34" s="128">
        <v>86</v>
      </c>
    </row>
    <row r="35" spans="1:24">
      <c r="A35" s="126">
        <v>1</v>
      </c>
      <c r="B35" s="127">
        <v>71</v>
      </c>
      <c r="C35" s="62" t="str">
        <f t="shared" si="5"/>
        <v>171</v>
      </c>
      <c r="D35" s="128">
        <v>71</v>
      </c>
      <c r="E35" s="71">
        <v>2</v>
      </c>
      <c r="F35" s="72">
        <v>43</v>
      </c>
      <c r="G35" s="12" t="str">
        <f t="shared" si="4"/>
        <v>243</v>
      </c>
      <c r="H35" s="73">
        <v>60.319000000000003</v>
      </c>
      <c r="I35" s="63">
        <v>2</v>
      </c>
      <c r="J35" s="63">
        <v>56</v>
      </c>
      <c r="K35" s="12" t="str">
        <f t="shared" si="0"/>
        <v>256</v>
      </c>
      <c r="L35" s="12">
        <v>66.540999999999997</v>
      </c>
      <c r="M35" s="126">
        <v>1</v>
      </c>
      <c r="N35" s="127">
        <v>11</v>
      </c>
      <c r="O35" s="62" t="str">
        <f t="shared" si="1"/>
        <v>111</v>
      </c>
      <c r="P35" s="128">
        <v>27.5</v>
      </c>
      <c r="Q35" s="64">
        <v>1</v>
      </c>
      <c r="R35" s="64">
        <v>31</v>
      </c>
      <c r="S35" s="20" t="str">
        <f t="shared" si="2"/>
        <v>131</v>
      </c>
      <c r="T35" s="20">
        <v>51.667000000000002</v>
      </c>
      <c r="U35" s="126">
        <v>1</v>
      </c>
      <c r="V35" s="127">
        <v>171</v>
      </c>
      <c r="W35" s="20" t="str">
        <f t="shared" si="3"/>
        <v>1171</v>
      </c>
      <c r="X35" s="128">
        <v>85.5</v>
      </c>
    </row>
    <row r="36" spans="1:24">
      <c r="A36" s="126">
        <v>1</v>
      </c>
      <c r="B36" s="127">
        <v>70</v>
      </c>
      <c r="C36" s="62" t="str">
        <f t="shared" si="5"/>
        <v>170</v>
      </c>
      <c r="D36" s="128">
        <v>70</v>
      </c>
      <c r="E36" s="71">
        <v>2</v>
      </c>
      <c r="F36" s="72">
        <v>42</v>
      </c>
      <c r="G36" s="12" t="str">
        <f t="shared" si="4"/>
        <v>242</v>
      </c>
      <c r="H36" s="73">
        <v>58.917000000000002</v>
      </c>
      <c r="I36" s="63">
        <v>2</v>
      </c>
      <c r="J36" s="63">
        <v>55</v>
      </c>
      <c r="K36" s="12" t="str">
        <f t="shared" si="0"/>
        <v>255</v>
      </c>
      <c r="L36" s="12">
        <v>65.352999999999994</v>
      </c>
      <c r="M36" s="130">
        <v>1</v>
      </c>
      <c r="N36" s="131">
        <v>10</v>
      </c>
      <c r="O36" s="132" t="str">
        <f t="shared" si="1"/>
        <v>110</v>
      </c>
      <c r="P36" s="133">
        <v>25</v>
      </c>
      <c r="Q36" s="64">
        <v>1</v>
      </c>
      <c r="R36" s="64">
        <v>30</v>
      </c>
      <c r="S36" s="20" t="str">
        <f t="shared" si="2"/>
        <v>130</v>
      </c>
      <c r="T36" s="19">
        <v>50</v>
      </c>
      <c r="U36" s="126">
        <v>1</v>
      </c>
      <c r="V36" s="127">
        <v>170</v>
      </c>
      <c r="W36" s="20" t="str">
        <f t="shared" si="3"/>
        <v>1170</v>
      </c>
      <c r="X36" s="128">
        <v>85</v>
      </c>
    </row>
    <row r="37" spans="1:24">
      <c r="A37" s="126">
        <v>1</v>
      </c>
      <c r="B37" s="127">
        <v>69</v>
      </c>
      <c r="C37" s="62" t="str">
        <f t="shared" si="5"/>
        <v>169</v>
      </c>
      <c r="D37" s="128">
        <v>69</v>
      </c>
      <c r="E37" s="71">
        <v>2</v>
      </c>
      <c r="F37" s="72">
        <v>41</v>
      </c>
      <c r="G37" s="12" t="str">
        <f t="shared" si="4"/>
        <v>241</v>
      </c>
      <c r="H37" s="73">
        <v>57.513861111111098</v>
      </c>
      <c r="I37" s="63">
        <v>2</v>
      </c>
      <c r="J37" s="63">
        <v>54</v>
      </c>
      <c r="K37" s="12" t="str">
        <f t="shared" si="0"/>
        <v>254</v>
      </c>
      <c r="L37" s="14">
        <v>64.164599999999993</v>
      </c>
      <c r="M37" s="67">
        <v>2</v>
      </c>
      <c r="N37" s="118">
        <v>40</v>
      </c>
      <c r="O37" s="69" t="str">
        <f t="shared" si="1"/>
        <v>240</v>
      </c>
      <c r="P37" s="70">
        <v>101</v>
      </c>
      <c r="Q37" s="67">
        <v>2</v>
      </c>
      <c r="R37" s="118">
        <v>60</v>
      </c>
      <c r="S37" s="69" t="str">
        <f t="shared" si="2"/>
        <v>260</v>
      </c>
      <c r="T37" s="70">
        <v>101</v>
      </c>
      <c r="U37" s="126">
        <v>1</v>
      </c>
      <c r="V37" s="127">
        <v>169</v>
      </c>
      <c r="W37" s="20" t="str">
        <f t="shared" si="3"/>
        <v>1169</v>
      </c>
      <c r="X37" s="128">
        <v>84.5</v>
      </c>
    </row>
    <row r="38" spans="1:24">
      <c r="A38" s="126">
        <v>1</v>
      </c>
      <c r="B38" s="127">
        <v>68</v>
      </c>
      <c r="C38" s="62" t="str">
        <f t="shared" si="5"/>
        <v>168</v>
      </c>
      <c r="D38" s="128">
        <v>68</v>
      </c>
      <c r="E38" s="71">
        <v>2</v>
      </c>
      <c r="F38" s="72">
        <v>40</v>
      </c>
      <c r="G38" s="12" t="str">
        <f t="shared" si="4"/>
        <v>240</v>
      </c>
      <c r="H38" s="73">
        <v>56.111077777777801</v>
      </c>
      <c r="I38" s="63">
        <v>2</v>
      </c>
      <c r="J38" s="63">
        <v>53</v>
      </c>
      <c r="K38" s="12" t="str">
        <f t="shared" si="0"/>
        <v>253</v>
      </c>
      <c r="L38" s="14">
        <v>62.976345454545502</v>
      </c>
      <c r="M38" s="71">
        <v>2</v>
      </c>
      <c r="N38" s="119">
        <v>39</v>
      </c>
      <c r="O38" s="12" t="str">
        <f t="shared" si="1"/>
        <v>239</v>
      </c>
      <c r="P38" s="73">
        <v>98.474999999999994</v>
      </c>
      <c r="Q38" s="63">
        <v>2</v>
      </c>
      <c r="R38" s="63">
        <v>59</v>
      </c>
      <c r="S38" s="17" t="str">
        <f t="shared" si="2"/>
        <v>259</v>
      </c>
      <c r="T38" s="17">
        <v>99.316999999999993</v>
      </c>
      <c r="U38" s="126">
        <v>1</v>
      </c>
      <c r="V38" s="127">
        <v>168</v>
      </c>
      <c r="W38" s="20" t="str">
        <f t="shared" si="3"/>
        <v>1168</v>
      </c>
      <c r="X38" s="128">
        <v>84</v>
      </c>
    </row>
    <row r="39" spans="1:24">
      <c r="A39" s="126">
        <v>1</v>
      </c>
      <c r="B39" s="127">
        <v>67</v>
      </c>
      <c r="C39" s="62" t="str">
        <f t="shared" si="5"/>
        <v>167</v>
      </c>
      <c r="D39" s="128">
        <v>67</v>
      </c>
      <c r="E39" s="71">
        <v>2</v>
      </c>
      <c r="F39" s="72">
        <v>39</v>
      </c>
      <c r="G39" s="12" t="str">
        <f t="shared" si="4"/>
        <v>239</v>
      </c>
      <c r="H39" s="73">
        <v>54.708294444444398</v>
      </c>
      <c r="I39" s="63">
        <v>2</v>
      </c>
      <c r="J39" s="63">
        <v>52</v>
      </c>
      <c r="K39" s="12" t="str">
        <f t="shared" si="0"/>
        <v>252</v>
      </c>
      <c r="L39" s="14">
        <v>61.788090909090997</v>
      </c>
      <c r="M39" s="71">
        <v>2</v>
      </c>
      <c r="N39" s="119">
        <v>38</v>
      </c>
      <c r="O39" s="12" t="str">
        <f t="shared" si="1"/>
        <v>238</v>
      </c>
      <c r="P39" s="74">
        <v>95.95</v>
      </c>
      <c r="Q39" s="63">
        <v>2</v>
      </c>
      <c r="R39" s="63">
        <v>58</v>
      </c>
      <c r="S39" s="17" t="str">
        <f t="shared" si="2"/>
        <v>258</v>
      </c>
      <c r="T39" s="17">
        <v>97.632999999999996</v>
      </c>
      <c r="U39" s="126">
        <v>1</v>
      </c>
      <c r="V39" s="127">
        <v>167</v>
      </c>
      <c r="W39" s="20" t="str">
        <f t="shared" si="3"/>
        <v>1167</v>
      </c>
      <c r="X39" s="128">
        <v>83.5</v>
      </c>
    </row>
    <row r="40" spans="1:24">
      <c r="A40" s="126">
        <v>1</v>
      </c>
      <c r="B40" s="127">
        <v>66</v>
      </c>
      <c r="C40" s="62" t="str">
        <f t="shared" si="5"/>
        <v>166</v>
      </c>
      <c r="D40" s="128">
        <v>66</v>
      </c>
      <c r="E40" s="71">
        <v>2</v>
      </c>
      <c r="F40" s="72">
        <v>38</v>
      </c>
      <c r="G40" s="12" t="str">
        <f t="shared" si="4"/>
        <v>238</v>
      </c>
      <c r="H40" s="73">
        <v>53.305511111111102</v>
      </c>
      <c r="I40" s="63">
        <v>2</v>
      </c>
      <c r="J40" s="63">
        <v>51</v>
      </c>
      <c r="K40" s="12" t="str">
        <f t="shared" si="0"/>
        <v>251</v>
      </c>
      <c r="L40" s="14">
        <v>60.599836363636399</v>
      </c>
      <c r="M40" s="71">
        <v>2</v>
      </c>
      <c r="N40" s="119">
        <v>37</v>
      </c>
      <c r="O40" s="12" t="str">
        <f t="shared" si="1"/>
        <v>237</v>
      </c>
      <c r="P40" s="74">
        <v>93.424999999999997</v>
      </c>
      <c r="Q40" s="63">
        <v>2</v>
      </c>
      <c r="R40" s="63">
        <v>57</v>
      </c>
      <c r="S40" s="17" t="str">
        <f t="shared" si="2"/>
        <v>257</v>
      </c>
      <c r="T40" s="14">
        <v>95.95</v>
      </c>
      <c r="U40" s="126">
        <v>1</v>
      </c>
      <c r="V40" s="127">
        <v>166</v>
      </c>
      <c r="W40" s="20" t="str">
        <f t="shared" si="3"/>
        <v>1166</v>
      </c>
      <c r="X40" s="128">
        <v>83</v>
      </c>
    </row>
    <row r="41" spans="1:24">
      <c r="A41" s="126">
        <v>1</v>
      </c>
      <c r="B41" s="127">
        <v>65</v>
      </c>
      <c r="C41" s="62" t="str">
        <f t="shared" si="5"/>
        <v>165</v>
      </c>
      <c r="D41" s="128">
        <v>65</v>
      </c>
      <c r="E41" s="71">
        <v>2</v>
      </c>
      <c r="F41" s="72">
        <v>37</v>
      </c>
      <c r="G41" s="12" t="str">
        <f t="shared" si="4"/>
        <v>237</v>
      </c>
      <c r="H41" s="73">
        <v>51.902727777777798</v>
      </c>
      <c r="I41" s="63">
        <v>2</v>
      </c>
      <c r="J41" s="63">
        <v>50</v>
      </c>
      <c r="K41" s="12" t="str">
        <f t="shared" si="0"/>
        <v>250</v>
      </c>
      <c r="L41" s="14">
        <v>59.411581818181901</v>
      </c>
      <c r="M41" s="71">
        <v>2</v>
      </c>
      <c r="N41" s="119">
        <v>36</v>
      </c>
      <c r="O41" s="12" t="str">
        <f t="shared" si="1"/>
        <v>236</v>
      </c>
      <c r="P41" s="74">
        <v>90.9</v>
      </c>
      <c r="Q41" s="63">
        <v>2</v>
      </c>
      <c r="R41" s="63">
        <v>56</v>
      </c>
      <c r="S41" s="17" t="str">
        <f t="shared" si="2"/>
        <v>256</v>
      </c>
      <c r="T41" s="12">
        <v>94.266999999999996</v>
      </c>
      <c r="U41" s="126">
        <v>1</v>
      </c>
      <c r="V41" s="127">
        <v>165</v>
      </c>
      <c r="W41" s="20" t="str">
        <f t="shared" si="3"/>
        <v>1165</v>
      </c>
      <c r="X41" s="128">
        <v>82.5</v>
      </c>
    </row>
    <row r="42" spans="1:24">
      <c r="A42" s="126">
        <v>1</v>
      </c>
      <c r="B42" s="127">
        <v>64</v>
      </c>
      <c r="C42" s="62" t="str">
        <f t="shared" si="5"/>
        <v>164</v>
      </c>
      <c r="D42" s="128">
        <v>64</v>
      </c>
      <c r="E42" s="71">
        <v>2</v>
      </c>
      <c r="F42" s="72">
        <v>36</v>
      </c>
      <c r="G42" s="12" t="str">
        <f t="shared" si="4"/>
        <v>236</v>
      </c>
      <c r="H42" s="74">
        <v>50.499944444444402</v>
      </c>
      <c r="I42" s="63">
        <v>2</v>
      </c>
      <c r="J42" s="63">
        <v>49</v>
      </c>
      <c r="K42" s="12" t="str">
        <f t="shared" si="0"/>
        <v>249</v>
      </c>
      <c r="L42" s="14">
        <v>58.223327272727303</v>
      </c>
      <c r="M42" s="71">
        <v>2</v>
      </c>
      <c r="N42" s="119">
        <v>35</v>
      </c>
      <c r="O42" s="12" t="str">
        <f t="shared" si="1"/>
        <v>235</v>
      </c>
      <c r="P42" s="73">
        <v>88.375</v>
      </c>
      <c r="Q42" s="63">
        <v>2</v>
      </c>
      <c r="R42" s="63">
        <v>55</v>
      </c>
      <c r="S42" s="17" t="str">
        <f t="shared" si="2"/>
        <v>255</v>
      </c>
      <c r="T42" s="12">
        <v>92.582999999999998</v>
      </c>
      <c r="U42" s="126">
        <v>1</v>
      </c>
      <c r="V42" s="127">
        <v>164</v>
      </c>
      <c r="W42" s="20" t="str">
        <f t="shared" si="3"/>
        <v>1164</v>
      </c>
      <c r="X42" s="128">
        <v>82</v>
      </c>
    </row>
    <row r="43" spans="1:24">
      <c r="A43" s="126">
        <v>1</v>
      </c>
      <c r="B43" s="127">
        <v>63</v>
      </c>
      <c r="C43" s="62" t="str">
        <f t="shared" si="5"/>
        <v>163</v>
      </c>
      <c r="D43" s="128">
        <v>63</v>
      </c>
      <c r="E43" s="71">
        <v>2</v>
      </c>
      <c r="F43" s="72">
        <v>35</v>
      </c>
      <c r="G43" s="12" t="str">
        <f>E43&amp;""&amp;F43</f>
        <v>235</v>
      </c>
      <c r="H43" s="73">
        <v>49.097217261904802</v>
      </c>
      <c r="I43" s="63">
        <v>2</v>
      </c>
      <c r="J43" s="63">
        <v>48</v>
      </c>
      <c r="K43" s="12" t="str">
        <f t="shared" si="0"/>
        <v>248</v>
      </c>
      <c r="L43" s="14">
        <v>57.035072727272798</v>
      </c>
      <c r="M43" s="71">
        <v>2</v>
      </c>
      <c r="N43" s="119">
        <v>34</v>
      </c>
      <c r="O43" s="12" t="str">
        <f t="shared" si="1"/>
        <v>234</v>
      </c>
      <c r="P43" s="74">
        <v>85.85</v>
      </c>
      <c r="Q43" s="63">
        <v>2</v>
      </c>
      <c r="R43" s="63">
        <v>54</v>
      </c>
      <c r="S43" s="17" t="str">
        <f t="shared" si="2"/>
        <v>254</v>
      </c>
      <c r="T43" s="14">
        <v>90.9</v>
      </c>
      <c r="U43" s="126">
        <v>1</v>
      </c>
      <c r="V43" s="127">
        <v>163</v>
      </c>
      <c r="W43" s="20" t="str">
        <f t="shared" si="3"/>
        <v>1163</v>
      </c>
      <c r="X43" s="128">
        <v>81.5</v>
      </c>
    </row>
    <row r="44" spans="1:24">
      <c r="A44" s="126">
        <v>1</v>
      </c>
      <c r="B44" s="127">
        <v>62</v>
      </c>
      <c r="C44" s="62" t="str">
        <f t="shared" si="5"/>
        <v>162</v>
      </c>
      <c r="D44" s="128">
        <v>62</v>
      </c>
      <c r="E44" s="71">
        <v>2</v>
      </c>
      <c r="F44" s="72">
        <v>34</v>
      </c>
      <c r="G44" s="12" t="str">
        <f t="shared" si="4"/>
        <v>234</v>
      </c>
      <c r="H44" s="73">
        <v>47.694448412698399</v>
      </c>
      <c r="I44" s="63">
        <v>2</v>
      </c>
      <c r="J44" s="63">
        <v>47</v>
      </c>
      <c r="K44" s="12" t="str">
        <f t="shared" si="0"/>
        <v>247</v>
      </c>
      <c r="L44" s="14">
        <v>55.8468181818182</v>
      </c>
      <c r="M44" s="71">
        <v>2</v>
      </c>
      <c r="N44" s="119">
        <v>33</v>
      </c>
      <c r="O44" s="12" t="str">
        <f t="shared" si="1"/>
        <v>233</v>
      </c>
      <c r="P44" s="73">
        <v>83.325000000000003</v>
      </c>
      <c r="Q44" s="63">
        <v>2</v>
      </c>
      <c r="R44" s="63">
        <v>53</v>
      </c>
      <c r="S44" s="17" t="str">
        <f t="shared" si="2"/>
        <v>253</v>
      </c>
      <c r="T44" s="12">
        <v>89.216999999999999</v>
      </c>
      <c r="U44" s="126">
        <v>1</v>
      </c>
      <c r="V44" s="127">
        <v>162</v>
      </c>
      <c r="W44" s="20" t="str">
        <f t="shared" si="3"/>
        <v>1162</v>
      </c>
      <c r="X44" s="128">
        <v>81</v>
      </c>
    </row>
    <row r="45" spans="1:24">
      <c r="A45" s="126">
        <v>1</v>
      </c>
      <c r="B45" s="127">
        <v>61</v>
      </c>
      <c r="C45" s="62" t="str">
        <f t="shared" si="5"/>
        <v>161</v>
      </c>
      <c r="D45" s="128">
        <v>61</v>
      </c>
      <c r="E45" s="71">
        <v>2</v>
      </c>
      <c r="F45" s="72">
        <v>33</v>
      </c>
      <c r="G45" s="12" t="str">
        <f t="shared" si="4"/>
        <v>233</v>
      </c>
      <c r="H45" s="73">
        <v>46.291679563492103</v>
      </c>
      <c r="I45" s="63">
        <v>2</v>
      </c>
      <c r="J45" s="63">
        <v>46</v>
      </c>
      <c r="K45" s="12" t="str">
        <f t="shared" si="0"/>
        <v>246</v>
      </c>
      <c r="L45" s="14">
        <v>54.658563636363702</v>
      </c>
      <c r="M45" s="71">
        <v>2</v>
      </c>
      <c r="N45" s="119">
        <v>32</v>
      </c>
      <c r="O45" s="12" t="str">
        <f t="shared" si="1"/>
        <v>232</v>
      </c>
      <c r="P45" s="74">
        <v>80.8</v>
      </c>
      <c r="Q45" s="63">
        <v>2</v>
      </c>
      <c r="R45" s="63">
        <v>52</v>
      </c>
      <c r="S45" s="17" t="str">
        <f t="shared" si="2"/>
        <v>252</v>
      </c>
      <c r="T45" s="12">
        <v>87.533000000000001</v>
      </c>
      <c r="U45" s="126">
        <v>1</v>
      </c>
      <c r="V45" s="127">
        <v>161</v>
      </c>
      <c r="W45" s="20" t="str">
        <f t="shared" si="3"/>
        <v>1161</v>
      </c>
      <c r="X45" s="128">
        <v>80.5</v>
      </c>
    </row>
    <row r="46" spans="1:24">
      <c r="A46" s="126">
        <v>1</v>
      </c>
      <c r="B46" s="127">
        <v>60</v>
      </c>
      <c r="C46" s="62" t="str">
        <f t="shared" si="5"/>
        <v>160</v>
      </c>
      <c r="D46" s="128">
        <v>60</v>
      </c>
      <c r="E46" s="71">
        <v>2</v>
      </c>
      <c r="F46" s="72">
        <v>32</v>
      </c>
      <c r="G46" s="12" t="str">
        <f t="shared" si="4"/>
        <v>232</v>
      </c>
      <c r="H46" s="73">
        <v>44.8889107142857</v>
      </c>
      <c r="I46" s="63">
        <v>2</v>
      </c>
      <c r="J46" s="63">
        <v>45</v>
      </c>
      <c r="K46" s="12" t="str">
        <f t="shared" si="0"/>
        <v>245</v>
      </c>
      <c r="L46" s="14">
        <v>53.470309090909097</v>
      </c>
      <c r="M46" s="71">
        <v>2</v>
      </c>
      <c r="N46" s="119">
        <v>31</v>
      </c>
      <c r="O46" s="12" t="str">
        <f t="shared" si="1"/>
        <v>231</v>
      </c>
      <c r="P46" s="74">
        <v>78.275000000000006</v>
      </c>
      <c r="Q46" s="63">
        <v>2</v>
      </c>
      <c r="R46" s="63">
        <v>51</v>
      </c>
      <c r="S46" s="17" t="str">
        <f t="shared" si="2"/>
        <v>251</v>
      </c>
      <c r="T46" s="14">
        <v>85.85</v>
      </c>
      <c r="U46" s="126">
        <v>1</v>
      </c>
      <c r="V46" s="127">
        <v>160</v>
      </c>
      <c r="W46" s="20" t="str">
        <f t="shared" si="3"/>
        <v>1160</v>
      </c>
      <c r="X46" s="128">
        <v>80</v>
      </c>
    </row>
    <row r="47" spans="1:24">
      <c r="A47" s="126">
        <v>1</v>
      </c>
      <c r="B47" s="127">
        <v>59</v>
      </c>
      <c r="C47" s="62" t="str">
        <f t="shared" si="5"/>
        <v>159</v>
      </c>
      <c r="D47" s="128">
        <v>59</v>
      </c>
      <c r="E47" s="71">
        <v>2</v>
      </c>
      <c r="F47" s="72">
        <v>31</v>
      </c>
      <c r="G47" s="12" t="str">
        <f t="shared" si="4"/>
        <v>231</v>
      </c>
      <c r="H47" s="73">
        <v>43.486141865079396</v>
      </c>
      <c r="I47" s="63">
        <v>2</v>
      </c>
      <c r="J47" s="63">
        <v>44</v>
      </c>
      <c r="K47" s="12" t="str">
        <f t="shared" si="0"/>
        <v>244</v>
      </c>
      <c r="L47" s="14">
        <v>52.282054545454599</v>
      </c>
      <c r="M47" s="71">
        <v>2</v>
      </c>
      <c r="N47" s="119">
        <v>30</v>
      </c>
      <c r="O47" s="12" t="str">
        <f t="shared" si="1"/>
        <v>230</v>
      </c>
      <c r="P47" s="74">
        <v>75.75</v>
      </c>
      <c r="Q47" s="63">
        <v>2</v>
      </c>
      <c r="R47" s="63">
        <v>50</v>
      </c>
      <c r="S47" s="17" t="str">
        <f t="shared" si="2"/>
        <v>250</v>
      </c>
      <c r="T47" s="12">
        <v>84.167000000000002</v>
      </c>
      <c r="U47" s="126">
        <v>1</v>
      </c>
      <c r="V47" s="127">
        <v>159</v>
      </c>
      <c r="W47" s="20" t="str">
        <f t="shared" si="3"/>
        <v>1159</v>
      </c>
      <c r="X47" s="128">
        <v>79.5</v>
      </c>
    </row>
    <row r="48" spans="1:24">
      <c r="A48" s="126">
        <v>1</v>
      </c>
      <c r="B48" s="127">
        <v>58</v>
      </c>
      <c r="C48" s="62" t="str">
        <f t="shared" si="5"/>
        <v>158</v>
      </c>
      <c r="D48" s="128">
        <v>58</v>
      </c>
      <c r="E48" s="75">
        <v>2</v>
      </c>
      <c r="F48" s="76">
        <v>30</v>
      </c>
      <c r="G48" s="77" t="str">
        <f t="shared" si="4"/>
        <v>230</v>
      </c>
      <c r="H48" s="78">
        <v>42.083373015873001</v>
      </c>
      <c r="I48" s="63">
        <v>2</v>
      </c>
      <c r="J48" s="63">
        <v>43</v>
      </c>
      <c r="K48" s="12" t="str">
        <f t="shared" si="0"/>
        <v>243</v>
      </c>
      <c r="L48" s="14">
        <v>51.093800000000002</v>
      </c>
      <c r="M48" s="71">
        <v>2</v>
      </c>
      <c r="N48" s="119">
        <v>29</v>
      </c>
      <c r="O48" s="12" t="str">
        <f t="shared" si="1"/>
        <v>229</v>
      </c>
      <c r="P48" s="73">
        <v>73.224999999999994</v>
      </c>
      <c r="Q48" s="63">
        <v>2</v>
      </c>
      <c r="R48" s="63">
        <v>49</v>
      </c>
      <c r="S48" s="17" t="str">
        <f t="shared" si="2"/>
        <v>249</v>
      </c>
      <c r="T48" s="12">
        <v>82.483000000000004</v>
      </c>
      <c r="U48" s="126">
        <v>1</v>
      </c>
      <c r="V48" s="127">
        <v>158</v>
      </c>
      <c r="W48" s="20" t="str">
        <f t="shared" si="3"/>
        <v>1158</v>
      </c>
      <c r="X48" s="128">
        <v>79</v>
      </c>
    </row>
    <row r="49" spans="1:24">
      <c r="A49" s="126">
        <v>1</v>
      </c>
      <c r="B49" s="127">
        <v>57</v>
      </c>
      <c r="C49" s="62" t="str">
        <f t="shared" si="5"/>
        <v>157</v>
      </c>
      <c r="D49" s="128">
        <v>57</v>
      </c>
      <c r="E49" s="79">
        <v>3</v>
      </c>
      <c r="F49" s="80">
        <v>72</v>
      </c>
      <c r="G49" s="81" t="str">
        <f t="shared" si="4"/>
        <v>372</v>
      </c>
      <c r="H49" s="82">
        <v>102</v>
      </c>
      <c r="I49" s="63">
        <v>2</v>
      </c>
      <c r="J49" s="63">
        <v>42</v>
      </c>
      <c r="K49" s="12" t="str">
        <f t="shared" si="0"/>
        <v>242</v>
      </c>
      <c r="L49" s="14">
        <v>49.905545454545098</v>
      </c>
      <c r="M49" s="71">
        <v>2</v>
      </c>
      <c r="N49" s="119">
        <v>28</v>
      </c>
      <c r="O49" s="12" t="str">
        <f t="shared" si="1"/>
        <v>228</v>
      </c>
      <c r="P49" s="74">
        <v>70.7</v>
      </c>
      <c r="Q49" s="63">
        <v>2</v>
      </c>
      <c r="R49" s="63">
        <v>48</v>
      </c>
      <c r="S49" s="17" t="str">
        <f t="shared" si="2"/>
        <v>248</v>
      </c>
      <c r="T49" s="14">
        <v>80.8</v>
      </c>
      <c r="U49" s="126">
        <v>1</v>
      </c>
      <c r="V49" s="127">
        <v>157</v>
      </c>
      <c r="W49" s="20" t="str">
        <f t="shared" si="3"/>
        <v>1157</v>
      </c>
      <c r="X49" s="128">
        <v>78.5</v>
      </c>
    </row>
    <row r="50" spans="1:24">
      <c r="A50" s="126">
        <v>1</v>
      </c>
      <c r="B50" s="127">
        <v>56</v>
      </c>
      <c r="C50" s="62" t="str">
        <f t="shared" si="5"/>
        <v>156</v>
      </c>
      <c r="D50" s="128">
        <v>56</v>
      </c>
      <c r="E50" s="83">
        <v>3</v>
      </c>
      <c r="F50" s="84">
        <v>71</v>
      </c>
      <c r="G50" s="11" t="str">
        <f t="shared" si="4"/>
        <v>371</v>
      </c>
      <c r="H50" s="85">
        <v>100.583</v>
      </c>
      <c r="I50" s="79">
        <v>3</v>
      </c>
      <c r="J50" s="115">
        <v>85</v>
      </c>
      <c r="K50" s="81" t="str">
        <f t="shared" si="0"/>
        <v>385</v>
      </c>
      <c r="L50" s="82">
        <v>102</v>
      </c>
      <c r="M50" s="71">
        <v>2</v>
      </c>
      <c r="N50" s="119">
        <v>27</v>
      </c>
      <c r="O50" s="12" t="str">
        <f t="shared" si="1"/>
        <v>227</v>
      </c>
      <c r="P50" s="73">
        <v>68.174999999999997</v>
      </c>
      <c r="Q50" s="63">
        <v>2</v>
      </c>
      <c r="R50" s="63">
        <v>47</v>
      </c>
      <c r="S50" s="17" t="str">
        <f t="shared" si="2"/>
        <v>247</v>
      </c>
      <c r="T50" s="12">
        <v>79.117000000000004</v>
      </c>
      <c r="U50" s="126">
        <v>1</v>
      </c>
      <c r="V50" s="127">
        <v>156</v>
      </c>
      <c r="W50" s="20" t="str">
        <f t="shared" si="3"/>
        <v>1156</v>
      </c>
      <c r="X50" s="128">
        <v>78</v>
      </c>
    </row>
    <row r="51" spans="1:24">
      <c r="A51" s="126">
        <v>1</v>
      </c>
      <c r="B51" s="127">
        <v>55</v>
      </c>
      <c r="C51" s="62" t="str">
        <f t="shared" si="5"/>
        <v>155</v>
      </c>
      <c r="D51" s="128">
        <v>55</v>
      </c>
      <c r="E51" s="83">
        <v>3</v>
      </c>
      <c r="F51" s="84">
        <v>70</v>
      </c>
      <c r="G51" s="11" t="str">
        <f t="shared" si="4"/>
        <v>370</v>
      </c>
      <c r="H51" s="85">
        <v>99.167000000000002</v>
      </c>
      <c r="I51" s="66">
        <v>3</v>
      </c>
      <c r="J51" s="66">
        <v>84</v>
      </c>
      <c r="K51" s="16" t="str">
        <f t="shared" si="0"/>
        <v>384</v>
      </c>
      <c r="L51" s="15">
        <v>100.8</v>
      </c>
      <c r="M51" s="71">
        <v>2</v>
      </c>
      <c r="N51" s="119">
        <v>26</v>
      </c>
      <c r="O51" s="12" t="str">
        <f t="shared" si="1"/>
        <v>226</v>
      </c>
      <c r="P51" s="74">
        <v>65.650000000000006</v>
      </c>
      <c r="Q51" s="63">
        <v>2</v>
      </c>
      <c r="R51" s="63">
        <v>46</v>
      </c>
      <c r="S51" s="17" t="str">
        <f t="shared" si="2"/>
        <v>246</v>
      </c>
      <c r="T51" s="12">
        <v>77.433000000000007</v>
      </c>
      <c r="U51" s="126">
        <v>1</v>
      </c>
      <c r="V51" s="127">
        <v>155</v>
      </c>
      <c r="W51" s="20" t="str">
        <f t="shared" si="3"/>
        <v>1155</v>
      </c>
      <c r="X51" s="128">
        <v>77.5</v>
      </c>
    </row>
    <row r="52" spans="1:24">
      <c r="A52" s="126">
        <v>1</v>
      </c>
      <c r="B52" s="127">
        <v>54</v>
      </c>
      <c r="C52" s="62" t="str">
        <f t="shared" si="5"/>
        <v>154</v>
      </c>
      <c r="D52" s="128">
        <v>54</v>
      </c>
      <c r="E52" s="83">
        <v>3</v>
      </c>
      <c r="F52" s="84">
        <v>69</v>
      </c>
      <c r="G52" s="11" t="str">
        <f t="shared" si="4"/>
        <v>369</v>
      </c>
      <c r="H52" s="85">
        <v>97.75</v>
      </c>
      <c r="I52" s="66">
        <v>3</v>
      </c>
      <c r="J52" s="66">
        <v>83</v>
      </c>
      <c r="K52" s="16" t="str">
        <f t="shared" si="0"/>
        <v>383</v>
      </c>
      <c r="L52" s="15">
        <v>99.6</v>
      </c>
      <c r="M52" s="71">
        <v>2</v>
      </c>
      <c r="N52" s="119">
        <v>25</v>
      </c>
      <c r="O52" s="12" t="str">
        <f t="shared" si="1"/>
        <v>225</v>
      </c>
      <c r="P52" s="74">
        <v>63.125</v>
      </c>
      <c r="Q52" s="63">
        <v>2</v>
      </c>
      <c r="R52" s="63">
        <v>45</v>
      </c>
      <c r="S52" s="17" t="str">
        <f t="shared" si="2"/>
        <v>245</v>
      </c>
      <c r="T52" s="14">
        <v>75.75</v>
      </c>
      <c r="U52" s="126">
        <v>1</v>
      </c>
      <c r="V52" s="127">
        <v>154</v>
      </c>
      <c r="W52" s="20" t="str">
        <f t="shared" si="3"/>
        <v>1154</v>
      </c>
      <c r="X52" s="128">
        <v>77</v>
      </c>
    </row>
    <row r="53" spans="1:24">
      <c r="A53" s="126">
        <v>1</v>
      </c>
      <c r="B53" s="127">
        <v>53</v>
      </c>
      <c r="C53" s="62" t="str">
        <f t="shared" si="5"/>
        <v>153</v>
      </c>
      <c r="D53" s="128">
        <v>53</v>
      </c>
      <c r="E53" s="83">
        <v>3</v>
      </c>
      <c r="F53" s="84">
        <v>68</v>
      </c>
      <c r="G53" s="11" t="str">
        <f t="shared" si="4"/>
        <v>368</v>
      </c>
      <c r="H53" s="85">
        <v>96.332999999999998</v>
      </c>
      <c r="I53" s="66">
        <v>3</v>
      </c>
      <c r="J53" s="66">
        <v>82</v>
      </c>
      <c r="K53" s="16" t="str">
        <f t="shared" si="0"/>
        <v>382</v>
      </c>
      <c r="L53" s="10">
        <v>98.4</v>
      </c>
      <c r="M53" s="71">
        <v>2</v>
      </c>
      <c r="N53" s="119">
        <v>24</v>
      </c>
      <c r="O53" s="12" t="str">
        <f t="shared" si="1"/>
        <v>224</v>
      </c>
      <c r="P53" s="74">
        <v>60.6</v>
      </c>
      <c r="Q53" s="63">
        <v>2</v>
      </c>
      <c r="R53" s="63">
        <v>44</v>
      </c>
      <c r="S53" s="17" t="str">
        <f t="shared" si="2"/>
        <v>244</v>
      </c>
      <c r="T53" s="12">
        <v>74.066999999999993</v>
      </c>
      <c r="U53" s="126">
        <v>1</v>
      </c>
      <c r="V53" s="127">
        <v>153</v>
      </c>
      <c r="W53" s="20" t="str">
        <f t="shared" si="3"/>
        <v>1153</v>
      </c>
      <c r="X53" s="128">
        <v>76.5</v>
      </c>
    </row>
    <row r="54" spans="1:24">
      <c r="A54" s="126">
        <v>1</v>
      </c>
      <c r="B54" s="127">
        <v>52</v>
      </c>
      <c r="C54" s="62" t="str">
        <f t="shared" si="5"/>
        <v>152</v>
      </c>
      <c r="D54" s="128">
        <v>52</v>
      </c>
      <c r="E54" s="83">
        <v>3</v>
      </c>
      <c r="F54" s="84">
        <v>67</v>
      </c>
      <c r="G54" s="11" t="str">
        <f t="shared" si="4"/>
        <v>367</v>
      </c>
      <c r="H54" s="85">
        <v>94.917000000000002</v>
      </c>
      <c r="I54" s="66">
        <v>3</v>
      </c>
      <c r="J54" s="66">
        <v>81</v>
      </c>
      <c r="K54" s="16" t="str">
        <f t="shared" si="0"/>
        <v>381</v>
      </c>
      <c r="L54" s="10">
        <v>97.2</v>
      </c>
      <c r="M54" s="71">
        <v>2</v>
      </c>
      <c r="N54" s="119">
        <v>23</v>
      </c>
      <c r="O54" s="12" t="str">
        <f t="shared" si="1"/>
        <v>223</v>
      </c>
      <c r="P54" s="74">
        <v>58.075000000000003</v>
      </c>
      <c r="Q54" s="63">
        <v>2</v>
      </c>
      <c r="R54" s="63">
        <v>43</v>
      </c>
      <c r="S54" s="17" t="str">
        <f t="shared" si="2"/>
        <v>243</v>
      </c>
      <c r="T54" s="14">
        <v>72.382999999999996</v>
      </c>
      <c r="U54" s="126">
        <v>1</v>
      </c>
      <c r="V54" s="127">
        <v>152</v>
      </c>
      <c r="W54" s="20" t="str">
        <f t="shared" si="3"/>
        <v>1152</v>
      </c>
      <c r="X54" s="128">
        <v>76</v>
      </c>
    </row>
    <row r="55" spans="1:24">
      <c r="A55" s="126">
        <v>1</v>
      </c>
      <c r="B55" s="127">
        <v>51</v>
      </c>
      <c r="C55" s="62" t="str">
        <f t="shared" si="5"/>
        <v>151</v>
      </c>
      <c r="D55" s="128">
        <v>51</v>
      </c>
      <c r="E55" s="83">
        <v>3</v>
      </c>
      <c r="F55" s="84">
        <v>66</v>
      </c>
      <c r="G55" s="11" t="str">
        <f t="shared" si="4"/>
        <v>366</v>
      </c>
      <c r="H55" s="85">
        <v>93.5</v>
      </c>
      <c r="I55" s="66">
        <v>3</v>
      </c>
      <c r="J55" s="66">
        <v>80</v>
      </c>
      <c r="K55" s="16" t="str">
        <f t="shared" si="0"/>
        <v>380</v>
      </c>
      <c r="L55" s="10">
        <v>96</v>
      </c>
      <c r="M55" s="71">
        <v>2</v>
      </c>
      <c r="N55" s="119">
        <v>22</v>
      </c>
      <c r="O55" s="12" t="str">
        <f t="shared" si="1"/>
        <v>222</v>
      </c>
      <c r="P55" s="74">
        <v>55.55</v>
      </c>
      <c r="Q55" s="63">
        <v>2</v>
      </c>
      <c r="R55" s="63">
        <v>42</v>
      </c>
      <c r="S55" s="17" t="str">
        <f t="shared" si="2"/>
        <v>242</v>
      </c>
      <c r="T55" s="14">
        <v>70.7</v>
      </c>
      <c r="U55" s="126">
        <v>1</v>
      </c>
      <c r="V55" s="127">
        <v>151</v>
      </c>
      <c r="W55" s="20" t="str">
        <f t="shared" si="3"/>
        <v>1151</v>
      </c>
      <c r="X55" s="128">
        <v>75.5</v>
      </c>
    </row>
    <row r="56" spans="1:24">
      <c r="A56" s="126">
        <v>1</v>
      </c>
      <c r="B56" s="127">
        <v>50</v>
      </c>
      <c r="C56" s="62" t="str">
        <f t="shared" si="5"/>
        <v>150</v>
      </c>
      <c r="D56" s="128">
        <v>50</v>
      </c>
      <c r="E56" s="83">
        <v>3</v>
      </c>
      <c r="F56" s="84">
        <v>65</v>
      </c>
      <c r="G56" s="11" t="str">
        <f t="shared" si="4"/>
        <v>365</v>
      </c>
      <c r="H56" s="85">
        <v>92.082999999999998</v>
      </c>
      <c r="I56" s="66">
        <v>3</v>
      </c>
      <c r="J56" s="66">
        <v>79</v>
      </c>
      <c r="K56" s="16" t="str">
        <f t="shared" si="0"/>
        <v>379</v>
      </c>
      <c r="L56" s="10">
        <v>94.8</v>
      </c>
      <c r="M56" s="71">
        <v>2</v>
      </c>
      <c r="N56" s="119">
        <v>21</v>
      </c>
      <c r="O56" s="12" t="str">
        <f t="shared" si="1"/>
        <v>221</v>
      </c>
      <c r="P56" s="73">
        <v>53.024999999999999</v>
      </c>
      <c r="Q56" s="63">
        <v>2</v>
      </c>
      <c r="R56" s="63">
        <v>41</v>
      </c>
      <c r="S56" s="17" t="str">
        <f t="shared" si="2"/>
        <v>241</v>
      </c>
      <c r="T56" s="12">
        <v>69.016999999999996</v>
      </c>
      <c r="U56" s="130">
        <v>1</v>
      </c>
      <c r="V56" s="131">
        <v>150</v>
      </c>
      <c r="W56" s="20" t="str">
        <f t="shared" si="3"/>
        <v>1150</v>
      </c>
      <c r="X56" s="133">
        <v>75</v>
      </c>
    </row>
    <row r="57" spans="1:24">
      <c r="A57" s="67">
        <v>2</v>
      </c>
      <c r="B57" s="118">
        <v>100</v>
      </c>
      <c r="C57" s="69" t="str">
        <f>A57&amp;""&amp;B57</f>
        <v>2100</v>
      </c>
      <c r="D57" s="70">
        <v>101</v>
      </c>
      <c r="E57" s="83">
        <v>3</v>
      </c>
      <c r="F57" s="84">
        <v>64</v>
      </c>
      <c r="G57" s="11" t="str">
        <f t="shared" si="4"/>
        <v>364</v>
      </c>
      <c r="H57" s="85">
        <v>90.667000000000002</v>
      </c>
      <c r="I57" s="66">
        <v>3</v>
      </c>
      <c r="J57" s="66">
        <v>78</v>
      </c>
      <c r="K57" s="16" t="str">
        <f t="shared" si="0"/>
        <v>378</v>
      </c>
      <c r="L57" s="10">
        <v>93.6</v>
      </c>
      <c r="M57" s="71">
        <v>2</v>
      </c>
      <c r="N57" s="119">
        <v>20</v>
      </c>
      <c r="O57" s="12" t="str">
        <f t="shared" si="1"/>
        <v>220</v>
      </c>
      <c r="P57" s="74">
        <v>50.5</v>
      </c>
      <c r="Q57" s="63">
        <v>2</v>
      </c>
      <c r="R57" s="63">
        <v>40</v>
      </c>
      <c r="S57" s="17" t="str">
        <f t="shared" si="2"/>
        <v>240</v>
      </c>
      <c r="T57" s="12">
        <v>67.332999999999998</v>
      </c>
      <c r="U57" s="67">
        <v>2</v>
      </c>
      <c r="V57" s="118">
        <v>150</v>
      </c>
      <c r="W57" s="145" t="str">
        <f t="shared" si="3"/>
        <v>2150</v>
      </c>
      <c r="X57" s="70">
        <v>101</v>
      </c>
    </row>
    <row r="58" spans="1:24">
      <c r="A58" s="71">
        <v>2</v>
      </c>
      <c r="B58" s="119">
        <v>99</v>
      </c>
      <c r="C58" s="12" t="str">
        <f>A58&amp;""&amp;B58</f>
        <v>299</v>
      </c>
      <c r="D58" s="74">
        <v>99.99</v>
      </c>
      <c r="E58" s="83">
        <v>3</v>
      </c>
      <c r="F58" s="84">
        <v>63</v>
      </c>
      <c r="G58" s="11" t="str">
        <f t="shared" si="4"/>
        <v>363</v>
      </c>
      <c r="H58" s="85">
        <v>89.25</v>
      </c>
      <c r="I58" s="66">
        <v>3</v>
      </c>
      <c r="J58" s="66">
        <v>77</v>
      </c>
      <c r="K58" s="16" t="str">
        <f t="shared" si="0"/>
        <v>377</v>
      </c>
      <c r="L58" s="10">
        <v>92.4</v>
      </c>
      <c r="M58" s="71">
        <v>2</v>
      </c>
      <c r="N58" s="119">
        <v>19</v>
      </c>
      <c r="O58" s="12" t="str">
        <f t="shared" si="1"/>
        <v>219</v>
      </c>
      <c r="P58" s="74">
        <v>47.975000000000001</v>
      </c>
      <c r="Q58" s="63">
        <v>2</v>
      </c>
      <c r="R58" s="63">
        <v>39</v>
      </c>
      <c r="S58" s="17" t="str">
        <f t="shared" si="2"/>
        <v>239</v>
      </c>
      <c r="T58" s="14">
        <v>65.650000000000006</v>
      </c>
      <c r="U58" s="71">
        <v>2</v>
      </c>
      <c r="V58" s="119">
        <v>149</v>
      </c>
      <c r="W58" s="17" t="str">
        <f t="shared" si="3"/>
        <v>2149</v>
      </c>
      <c r="X58" s="73">
        <v>100.327</v>
      </c>
    </row>
    <row r="59" spans="1:24">
      <c r="A59" s="71">
        <v>2</v>
      </c>
      <c r="B59" s="119">
        <v>98</v>
      </c>
      <c r="C59" s="12" t="str">
        <f t="shared" ref="C59:C122" si="6">A59&amp;""&amp;B59</f>
        <v>298</v>
      </c>
      <c r="D59" s="74">
        <v>98.98</v>
      </c>
      <c r="E59" s="83">
        <v>3</v>
      </c>
      <c r="F59" s="84">
        <v>62</v>
      </c>
      <c r="G59" s="11" t="str">
        <f t="shared" si="4"/>
        <v>362</v>
      </c>
      <c r="H59" s="85">
        <v>87.832999999999998</v>
      </c>
      <c r="I59" s="66">
        <v>3</v>
      </c>
      <c r="J59" s="66">
        <v>76</v>
      </c>
      <c r="K59" s="16" t="str">
        <f t="shared" si="0"/>
        <v>376</v>
      </c>
      <c r="L59" s="10">
        <v>91.2</v>
      </c>
      <c r="M59" s="71">
        <v>2</v>
      </c>
      <c r="N59" s="119">
        <v>18</v>
      </c>
      <c r="O59" s="12" t="str">
        <f t="shared" si="1"/>
        <v>218</v>
      </c>
      <c r="P59" s="74">
        <v>45.45</v>
      </c>
      <c r="Q59" s="63">
        <v>2</v>
      </c>
      <c r="R59" s="63">
        <v>38</v>
      </c>
      <c r="S59" s="17" t="str">
        <f t="shared" si="2"/>
        <v>238</v>
      </c>
      <c r="T59" s="12">
        <v>63.966999999999999</v>
      </c>
      <c r="U59" s="71">
        <v>2</v>
      </c>
      <c r="V59" s="119">
        <v>148</v>
      </c>
      <c r="W59" s="17" t="str">
        <f t="shared" si="3"/>
        <v>2148</v>
      </c>
      <c r="X59" s="73">
        <v>99.653000000000006</v>
      </c>
    </row>
    <row r="60" spans="1:24">
      <c r="A60" s="71">
        <v>2</v>
      </c>
      <c r="B60" s="119">
        <v>97</v>
      </c>
      <c r="C60" s="12" t="str">
        <f t="shared" si="6"/>
        <v>297</v>
      </c>
      <c r="D60" s="74">
        <v>97.97</v>
      </c>
      <c r="E60" s="83">
        <v>3</v>
      </c>
      <c r="F60" s="84">
        <v>61</v>
      </c>
      <c r="G60" s="11" t="str">
        <f t="shared" si="4"/>
        <v>361</v>
      </c>
      <c r="H60" s="85">
        <v>86.417000000000002</v>
      </c>
      <c r="I60" s="66">
        <v>3</v>
      </c>
      <c r="J60" s="66">
        <v>75</v>
      </c>
      <c r="K60" s="16" t="str">
        <f t="shared" si="0"/>
        <v>375</v>
      </c>
      <c r="L60" s="10">
        <v>90</v>
      </c>
      <c r="M60" s="71">
        <v>2</v>
      </c>
      <c r="N60" s="119">
        <v>17</v>
      </c>
      <c r="O60" s="12" t="str">
        <f t="shared" si="1"/>
        <v>217</v>
      </c>
      <c r="P60" s="73">
        <v>42.924999999999997</v>
      </c>
      <c r="Q60" s="63">
        <v>2</v>
      </c>
      <c r="R60" s="63">
        <v>37</v>
      </c>
      <c r="S60" s="17" t="str">
        <f t="shared" si="2"/>
        <v>237</v>
      </c>
      <c r="T60" s="12">
        <v>62.283000000000001</v>
      </c>
      <c r="U60" s="71">
        <v>2</v>
      </c>
      <c r="V60" s="119">
        <v>147</v>
      </c>
      <c r="W60" s="17" t="str">
        <f t="shared" si="3"/>
        <v>2147</v>
      </c>
      <c r="X60" s="74">
        <v>98.98</v>
      </c>
    </row>
    <row r="61" spans="1:24">
      <c r="A61" s="71">
        <v>2</v>
      </c>
      <c r="B61" s="119">
        <v>96</v>
      </c>
      <c r="C61" s="12" t="str">
        <f t="shared" si="6"/>
        <v>296</v>
      </c>
      <c r="D61" s="74">
        <v>96.96</v>
      </c>
      <c r="E61" s="83">
        <v>3</v>
      </c>
      <c r="F61" s="84">
        <v>60</v>
      </c>
      <c r="G61" s="11" t="str">
        <f t="shared" si="4"/>
        <v>360</v>
      </c>
      <c r="H61" s="85">
        <v>85</v>
      </c>
      <c r="I61" s="66">
        <v>3</v>
      </c>
      <c r="J61" s="66">
        <v>74</v>
      </c>
      <c r="K61" s="16" t="str">
        <f t="shared" si="0"/>
        <v>374</v>
      </c>
      <c r="L61" s="10">
        <v>88.8</v>
      </c>
      <c r="M61" s="71">
        <v>2</v>
      </c>
      <c r="N61" s="119">
        <v>16</v>
      </c>
      <c r="O61" s="12" t="str">
        <f t="shared" si="1"/>
        <v>216</v>
      </c>
      <c r="P61" s="74">
        <v>40.4</v>
      </c>
      <c r="Q61" s="63">
        <v>2</v>
      </c>
      <c r="R61" s="63">
        <v>36</v>
      </c>
      <c r="S61" s="17" t="str">
        <f t="shared" si="2"/>
        <v>236</v>
      </c>
      <c r="T61" s="14">
        <v>60.6</v>
      </c>
      <c r="U61" s="71">
        <v>2</v>
      </c>
      <c r="V61" s="119">
        <v>146</v>
      </c>
      <c r="W61" s="17" t="str">
        <f t="shared" si="3"/>
        <v>2146</v>
      </c>
      <c r="X61" s="73">
        <v>98.307000000000002</v>
      </c>
    </row>
    <row r="62" spans="1:24">
      <c r="A62" s="71">
        <v>2</v>
      </c>
      <c r="B62" s="119">
        <v>95</v>
      </c>
      <c r="C62" s="12" t="str">
        <f t="shared" si="6"/>
        <v>295</v>
      </c>
      <c r="D62" s="74">
        <v>95.95</v>
      </c>
      <c r="E62" s="83">
        <v>3</v>
      </c>
      <c r="F62" s="84">
        <v>59</v>
      </c>
      <c r="G62" s="11" t="str">
        <f t="shared" si="4"/>
        <v>359</v>
      </c>
      <c r="H62" s="85">
        <v>83.582999999999998</v>
      </c>
      <c r="I62" s="66">
        <v>3</v>
      </c>
      <c r="J62" s="66">
        <v>73</v>
      </c>
      <c r="K62" s="16" t="str">
        <f t="shared" si="0"/>
        <v>373</v>
      </c>
      <c r="L62" s="10">
        <v>87.6</v>
      </c>
      <c r="M62" s="71">
        <v>2</v>
      </c>
      <c r="N62" s="119">
        <v>15</v>
      </c>
      <c r="O62" s="12" t="str">
        <f t="shared" si="1"/>
        <v>215</v>
      </c>
      <c r="P62" s="73">
        <v>37.875</v>
      </c>
      <c r="Q62" s="63">
        <v>2</v>
      </c>
      <c r="R62" s="63">
        <v>35</v>
      </c>
      <c r="S62" s="17" t="str">
        <f t="shared" si="2"/>
        <v>235</v>
      </c>
      <c r="T62" s="12">
        <v>58.917000000000002</v>
      </c>
      <c r="U62" s="71">
        <v>2</v>
      </c>
      <c r="V62" s="119">
        <v>145</v>
      </c>
      <c r="W62" s="17" t="str">
        <f t="shared" si="3"/>
        <v>2145</v>
      </c>
      <c r="X62" s="73">
        <v>97.632999999999996</v>
      </c>
    </row>
    <row r="63" spans="1:24">
      <c r="A63" s="71">
        <v>2</v>
      </c>
      <c r="B63" s="119">
        <v>94</v>
      </c>
      <c r="C63" s="12" t="str">
        <f t="shared" si="6"/>
        <v>294</v>
      </c>
      <c r="D63" s="74">
        <v>94.94</v>
      </c>
      <c r="E63" s="83">
        <v>3</v>
      </c>
      <c r="F63" s="84">
        <v>58</v>
      </c>
      <c r="G63" s="11" t="str">
        <f t="shared" si="4"/>
        <v>358</v>
      </c>
      <c r="H63" s="85">
        <v>82.167000000000002</v>
      </c>
      <c r="I63" s="66">
        <v>3</v>
      </c>
      <c r="J63" s="66">
        <v>72</v>
      </c>
      <c r="K63" s="16" t="str">
        <f t="shared" si="0"/>
        <v>372</v>
      </c>
      <c r="L63" s="10">
        <v>86.4</v>
      </c>
      <c r="M63" s="71">
        <v>2</v>
      </c>
      <c r="N63" s="119">
        <v>14</v>
      </c>
      <c r="O63" s="12" t="str">
        <f t="shared" si="1"/>
        <v>214</v>
      </c>
      <c r="P63" s="74">
        <v>35.35</v>
      </c>
      <c r="Q63" s="63">
        <v>2</v>
      </c>
      <c r="R63" s="63">
        <v>34</v>
      </c>
      <c r="S63" s="17" t="str">
        <f t="shared" si="2"/>
        <v>234</v>
      </c>
      <c r="T63" s="12">
        <v>57.232999999999997</v>
      </c>
      <c r="U63" s="71">
        <v>2</v>
      </c>
      <c r="V63" s="119">
        <v>144</v>
      </c>
      <c r="W63" s="17" t="str">
        <f t="shared" si="3"/>
        <v>2144</v>
      </c>
      <c r="X63" s="74">
        <v>96.96</v>
      </c>
    </row>
    <row r="64" spans="1:24">
      <c r="A64" s="71">
        <v>2</v>
      </c>
      <c r="B64" s="119">
        <v>93</v>
      </c>
      <c r="C64" s="12" t="str">
        <f t="shared" si="6"/>
        <v>293</v>
      </c>
      <c r="D64" s="74">
        <v>93.93</v>
      </c>
      <c r="E64" s="83">
        <v>3</v>
      </c>
      <c r="F64" s="84">
        <v>57</v>
      </c>
      <c r="G64" s="11" t="str">
        <f t="shared" si="4"/>
        <v>357</v>
      </c>
      <c r="H64" s="85">
        <v>80.75</v>
      </c>
      <c r="I64" s="66">
        <v>3</v>
      </c>
      <c r="J64" s="66">
        <v>71</v>
      </c>
      <c r="K64" s="16" t="str">
        <f t="shared" si="0"/>
        <v>371</v>
      </c>
      <c r="L64" s="10">
        <v>85.2</v>
      </c>
      <c r="M64" s="71">
        <v>2</v>
      </c>
      <c r="N64" s="119">
        <v>13</v>
      </c>
      <c r="O64" s="12" t="str">
        <f t="shared" si="1"/>
        <v>213</v>
      </c>
      <c r="P64" s="74">
        <v>32.825000000000003</v>
      </c>
      <c r="Q64" s="63">
        <v>2</v>
      </c>
      <c r="R64" s="63">
        <v>33</v>
      </c>
      <c r="S64" s="17" t="str">
        <f t="shared" si="2"/>
        <v>233</v>
      </c>
      <c r="T64" s="14">
        <v>55.55</v>
      </c>
      <c r="U64" s="71">
        <v>2</v>
      </c>
      <c r="V64" s="119">
        <v>143</v>
      </c>
      <c r="W64" s="17" t="str">
        <f t="shared" si="3"/>
        <v>2143</v>
      </c>
      <c r="X64" s="73">
        <v>96.287000000000006</v>
      </c>
    </row>
    <row r="65" spans="1:24">
      <c r="A65" s="71">
        <v>2</v>
      </c>
      <c r="B65" s="119">
        <v>92</v>
      </c>
      <c r="C65" s="12" t="str">
        <f t="shared" si="6"/>
        <v>292</v>
      </c>
      <c r="D65" s="74">
        <v>92.92</v>
      </c>
      <c r="E65" s="83">
        <v>3</v>
      </c>
      <c r="F65" s="84">
        <v>56</v>
      </c>
      <c r="G65" s="11" t="str">
        <f t="shared" si="4"/>
        <v>356</v>
      </c>
      <c r="H65" s="85">
        <v>79.332999999999998</v>
      </c>
      <c r="I65" s="66">
        <v>3</v>
      </c>
      <c r="J65" s="66">
        <v>70</v>
      </c>
      <c r="K65" s="16" t="str">
        <f t="shared" si="0"/>
        <v>370</v>
      </c>
      <c r="L65" s="10">
        <v>84</v>
      </c>
      <c r="M65" s="71">
        <v>2</v>
      </c>
      <c r="N65" s="119">
        <v>12</v>
      </c>
      <c r="O65" s="12" t="str">
        <f t="shared" si="1"/>
        <v>212</v>
      </c>
      <c r="P65" s="74">
        <v>30.3</v>
      </c>
      <c r="Q65" s="63">
        <v>2</v>
      </c>
      <c r="R65" s="63">
        <v>32</v>
      </c>
      <c r="S65" s="17" t="str">
        <f t="shared" si="2"/>
        <v>232</v>
      </c>
      <c r="T65" s="12">
        <v>53.866999999999997</v>
      </c>
      <c r="U65" s="71">
        <v>2</v>
      </c>
      <c r="V65" s="119">
        <v>142</v>
      </c>
      <c r="W65" s="17" t="str">
        <f t="shared" si="3"/>
        <v>2142</v>
      </c>
      <c r="X65" s="73">
        <v>95.613</v>
      </c>
    </row>
    <row r="66" spans="1:24">
      <c r="A66" s="71">
        <v>2</v>
      </c>
      <c r="B66" s="119">
        <v>91</v>
      </c>
      <c r="C66" s="12" t="str">
        <f t="shared" si="6"/>
        <v>291</v>
      </c>
      <c r="D66" s="74">
        <v>91.91</v>
      </c>
      <c r="E66" s="83">
        <v>3</v>
      </c>
      <c r="F66" s="84">
        <v>55</v>
      </c>
      <c r="G66" s="11" t="str">
        <f t="shared" si="4"/>
        <v>355</v>
      </c>
      <c r="H66" s="85">
        <v>77.917000000000002</v>
      </c>
      <c r="I66" s="66">
        <v>3</v>
      </c>
      <c r="J66" s="66">
        <v>69</v>
      </c>
      <c r="K66" s="16" t="str">
        <f t="shared" si="0"/>
        <v>369</v>
      </c>
      <c r="L66" s="10">
        <v>82.8</v>
      </c>
      <c r="M66" s="71">
        <v>2</v>
      </c>
      <c r="N66" s="119">
        <v>11</v>
      </c>
      <c r="O66" s="12" t="str">
        <f t="shared" si="1"/>
        <v>211</v>
      </c>
      <c r="P66" s="73">
        <v>27.774999999999999</v>
      </c>
      <c r="Q66" s="63">
        <v>2</v>
      </c>
      <c r="R66" s="63">
        <v>31</v>
      </c>
      <c r="S66" s="17" t="str">
        <f t="shared" si="2"/>
        <v>231</v>
      </c>
      <c r="T66" s="12">
        <v>52.183</v>
      </c>
      <c r="U66" s="71">
        <v>2</v>
      </c>
      <c r="V66" s="119">
        <v>141</v>
      </c>
      <c r="W66" s="17" t="str">
        <f t="shared" si="3"/>
        <v>2141</v>
      </c>
      <c r="X66" s="74">
        <v>94.94</v>
      </c>
    </row>
    <row r="67" spans="1:24">
      <c r="A67" s="71">
        <v>2</v>
      </c>
      <c r="B67" s="119">
        <v>90</v>
      </c>
      <c r="C67" s="12" t="str">
        <f t="shared" si="6"/>
        <v>290</v>
      </c>
      <c r="D67" s="74">
        <v>90.9</v>
      </c>
      <c r="E67" s="83">
        <v>3</v>
      </c>
      <c r="F67" s="84">
        <v>54</v>
      </c>
      <c r="G67" s="11" t="str">
        <f t="shared" si="4"/>
        <v>354</v>
      </c>
      <c r="H67" s="85">
        <v>76.5</v>
      </c>
      <c r="I67" s="66">
        <v>3</v>
      </c>
      <c r="J67" s="66">
        <v>68</v>
      </c>
      <c r="K67" s="16" t="str">
        <f t="shared" si="0"/>
        <v>368</v>
      </c>
      <c r="L67" s="10">
        <v>81.599999999999994</v>
      </c>
      <c r="M67" s="75">
        <v>2</v>
      </c>
      <c r="N67" s="120">
        <v>10</v>
      </c>
      <c r="O67" s="77" t="str">
        <f t="shared" si="1"/>
        <v>210</v>
      </c>
      <c r="P67" s="121">
        <v>25.25</v>
      </c>
      <c r="Q67" s="63">
        <v>2</v>
      </c>
      <c r="R67" s="63">
        <v>30</v>
      </c>
      <c r="S67" s="17" t="str">
        <f t="shared" si="2"/>
        <v>230</v>
      </c>
      <c r="T67" s="14">
        <v>50.5</v>
      </c>
      <c r="U67" s="71">
        <v>2</v>
      </c>
      <c r="V67" s="119">
        <v>140</v>
      </c>
      <c r="W67" s="17" t="str">
        <f t="shared" si="3"/>
        <v>2140</v>
      </c>
      <c r="X67" s="73">
        <v>94.266999999999996</v>
      </c>
    </row>
    <row r="68" spans="1:24">
      <c r="A68" s="71">
        <v>2</v>
      </c>
      <c r="B68" s="119">
        <v>89</v>
      </c>
      <c r="C68" s="12" t="str">
        <f t="shared" si="6"/>
        <v>289</v>
      </c>
      <c r="D68" s="74">
        <v>89.89</v>
      </c>
      <c r="E68" s="83">
        <v>3</v>
      </c>
      <c r="F68" s="84">
        <v>53</v>
      </c>
      <c r="G68" s="11" t="str">
        <f t="shared" si="4"/>
        <v>353</v>
      </c>
      <c r="H68" s="85">
        <v>75.082999999999998</v>
      </c>
      <c r="I68" s="66">
        <v>3</v>
      </c>
      <c r="J68" s="66">
        <v>67</v>
      </c>
      <c r="K68" s="16" t="str">
        <f t="shared" si="0"/>
        <v>367</v>
      </c>
      <c r="L68" s="10">
        <v>80.400000000000006</v>
      </c>
      <c r="M68" s="79">
        <v>3</v>
      </c>
      <c r="N68" s="115">
        <v>40</v>
      </c>
      <c r="O68" s="81" t="str">
        <f t="shared" si="1"/>
        <v>340</v>
      </c>
      <c r="P68" s="82">
        <v>102</v>
      </c>
      <c r="Q68" s="79">
        <v>3</v>
      </c>
      <c r="R68" s="115">
        <v>60</v>
      </c>
      <c r="S68" s="81" t="str">
        <f t="shared" si="2"/>
        <v>360</v>
      </c>
      <c r="T68" s="82">
        <v>102</v>
      </c>
      <c r="U68" s="71">
        <v>2</v>
      </c>
      <c r="V68" s="119">
        <v>139</v>
      </c>
      <c r="W68" s="17" t="str">
        <f t="shared" si="3"/>
        <v>2139</v>
      </c>
      <c r="X68" s="73">
        <v>93.593000000000004</v>
      </c>
    </row>
    <row r="69" spans="1:24">
      <c r="A69" s="71">
        <v>2</v>
      </c>
      <c r="B69" s="119">
        <v>88</v>
      </c>
      <c r="C69" s="12" t="str">
        <f t="shared" si="6"/>
        <v>288</v>
      </c>
      <c r="D69" s="74">
        <v>88.88</v>
      </c>
      <c r="E69" s="83">
        <v>3</v>
      </c>
      <c r="F69" s="84">
        <v>52</v>
      </c>
      <c r="G69" s="11" t="str">
        <f t="shared" si="4"/>
        <v>352</v>
      </c>
      <c r="H69" s="85">
        <v>73.667000000000002</v>
      </c>
      <c r="I69" s="66">
        <v>3</v>
      </c>
      <c r="J69" s="66">
        <v>66</v>
      </c>
      <c r="K69" s="16" t="str">
        <f t="shared" si="0"/>
        <v>366</v>
      </c>
      <c r="L69" s="10">
        <v>79.2</v>
      </c>
      <c r="M69" s="83">
        <v>3</v>
      </c>
      <c r="N69" s="116">
        <v>39</v>
      </c>
      <c r="O69" s="11" t="str">
        <f t="shared" si="1"/>
        <v>339</v>
      </c>
      <c r="P69" s="85">
        <v>99.45</v>
      </c>
      <c r="Q69" s="66">
        <v>3</v>
      </c>
      <c r="R69" s="66">
        <v>59</v>
      </c>
      <c r="S69" s="16" t="str">
        <f t="shared" si="2"/>
        <v>359</v>
      </c>
      <c r="T69" s="15">
        <v>100.3</v>
      </c>
      <c r="U69" s="71">
        <v>2</v>
      </c>
      <c r="V69" s="119">
        <v>138</v>
      </c>
      <c r="W69" s="17" t="str">
        <f t="shared" si="3"/>
        <v>2138</v>
      </c>
      <c r="X69" s="74">
        <v>92.92</v>
      </c>
    </row>
    <row r="70" spans="1:24">
      <c r="A70" s="71">
        <v>2</v>
      </c>
      <c r="B70" s="119">
        <v>87</v>
      </c>
      <c r="C70" s="12" t="str">
        <f t="shared" si="6"/>
        <v>287</v>
      </c>
      <c r="D70" s="74">
        <v>87.87</v>
      </c>
      <c r="E70" s="83">
        <v>3</v>
      </c>
      <c r="F70" s="84">
        <v>51</v>
      </c>
      <c r="G70" s="11" t="str">
        <f t="shared" si="4"/>
        <v>351</v>
      </c>
      <c r="H70" s="85">
        <v>72.25</v>
      </c>
      <c r="I70" s="66">
        <v>3</v>
      </c>
      <c r="J70" s="66">
        <v>65</v>
      </c>
      <c r="K70" s="16" t="str">
        <f t="shared" si="0"/>
        <v>365</v>
      </c>
      <c r="L70" s="10">
        <v>78</v>
      </c>
      <c r="M70" s="83">
        <v>3</v>
      </c>
      <c r="N70" s="116">
        <v>38</v>
      </c>
      <c r="O70" s="11" t="str">
        <f t="shared" si="1"/>
        <v>338</v>
      </c>
      <c r="P70" s="85">
        <v>96.9</v>
      </c>
      <c r="Q70" s="66">
        <v>3</v>
      </c>
      <c r="R70" s="66">
        <v>58</v>
      </c>
      <c r="S70" s="16" t="str">
        <f t="shared" si="2"/>
        <v>358</v>
      </c>
      <c r="T70" s="15">
        <v>98.6</v>
      </c>
      <c r="U70" s="71">
        <v>2</v>
      </c>
      <c r="V70" s="119">
        <v>137</v>
      </c>
      <c r="W70" s="17" t="str">
        <f t="shared" si="3"/>
        <v>2137</v>
      </c>
      <c r="X70" s="73">
        <v>92.247</v>
      </c>
    </row>
    <row r="71" spans="1:24">
      <c r="A71" s="71">
        <v>2</v>
      </c>
      <c r="B71" s="119">
        <v>86</v>
      </c>
      <c r="C71" s="12" t="str">
        <f t="shared" si="6"/>
        <v>286</v>
      </c>
      <c r="D71" s="74">
        <v>86.86</v>
      </c>
      <c r="E71" s="83">
        <v>3</v>
      </c>
      <c r="F71" s="84">
        <v>50</v>
      </c>
      <c r="G71" s="11" t="str">
        <f t="shared" si="4"/>
        <v>350</v>
      </c>
      <c r="H71" s="85">
        <v>70.832999999999998</v>
      </c>
      <c r="I71" s="66">
        <v>3</v>
      </c>
      <c r="J71" s="66">
        <v>64</v>
      </c>
      <c r="K71" s="16" t="str">
        <f t="shared" ref="K71:K134" si="7">I71&amp;""&amp;J71</f>
        <v>364</v>
      </c>
      <c r="L71" s="10">
        <v>76.8</v>
      </c>
      <c r="M71" s="83">
        <v>3</v>
      </c>
      <c r="N71" s="116">
        <v>37</v>
      </c>
      <c r="O71" s="11" t="str">
        <f t="shared" ref="O71:O100" si="8">M71&amp;""&amp;N71</f>
        <v>337</v>
      </c>
      <c r="P71" s="85">
        <v>94.35</v>
      </c>
      <c r="Q71" s="66">
        <v>3</v>
      </c>
      <c r="R71" s="66">
        <v>57</v>
      </c>
      <c r="S71" s="16" t="str">
        <f t="shared" ref="S71:S129" si="9">Q71&amp;""&amp;R71</f>
        <v>357</v>
      </c>
      <c r="T71" s="10">
        <v>96.9</v>
      </c>
      <c r="U71" s="71">
        <v>2</v>
      </c>
      <c r="V71" s="119">
        <v>136</v>
      </c>
      <c r="W71" s="17" t="str">
        <f t="shared" ref="W71:W134" si="10">U71&amp;""&amp;V71</f>
        <v>2136</v>
      </c>
      <c r="X71" s="73">
        <v>91.572999999999993</v>
      </c>
    </row>
    <row r="72" spans="1:24">
      <c r="A72" s="71">
        <v>2</v>
      </c>
      <c r="B72" s="119">
        <v>85</v>
      </c>
      <c r="C72" s="12" t="str">
        <f t="shared" si="6"/>
        <v>285</v>
      </c>
      <c r="D72" s="74">
        <v>85.85</v>
      </c>
      <c r="E72" s="83">
        <v>3</v>
      </c>
      <c r="F72" s="84">
        <v>49</v>
      </c>
      <c r="G72" s="11" t="str">
        <f t="shared" ref="G72:G134" si="11">E72&amp;""&amp;F72</f>
        <v>349</v>
      </c>
      <c r="H72" s="85">
        <v>69.417000000000002</v>
      </c>
      <c r="I72" s="66">
        <v>3</v>
      </c>
      <c r="J72" s="66">
        <v>63</v>
      </c>
      <c r="K72" s="16" t="str">
        <f t="shared" si="7"/>
        <v>363</v>
      </c>
      <c r="L72" s="10">
        <v>75.599999999999994</v>
      </c>
      <c r="M72" s="83">
        <v>3</v>
      </c>
      <c r="N72" s="116">
        <v>36</v>
      </c>
      <c r="O72" s="11" t="str">
        <f t="shared" si="8"/>
        <v>336</v>
      </c>
      <c r="P72" s="85">
        <v>91.8</v>
      </c>
      <c r="Q72" s="66">
        <v>3</v>
      </c>
      <c r="R72" s="66">
        <v>56</v>
      </c>
      <c r="S72" s="16" t="str">
        <f t="shared" si="9"/>
        <v>356</v>
      </c>
      <c r="T72" s="10">
        <v>95.2</v>
      </c>
      <c r="U72" s="71">
        <v>2</v>
      </c>
      <c r="V72" s="119">
        <v>135</v>
      </c>
      <c r="W72" s="17" t="str">
        <f t="shared" si="10"/>
        <v>2135</v>
      </c>
      <c r="X72" s="74">
        <v>90.9</v>
      </c>
    </row>
    <row r="73" spans="1:24">
      <c r="A73" s="71">
        <v>2</v>
      </c>
      <c r="B73" s="119">
        <v>84</v>
      </c>
      <c r="C73" s="12" t="str">
        <f t="shared" si="6"/>
        <v>284</v>
      </c>
      <c r="D73" s="74">
        <v>84.84</v>
      </c>
      <c r="E73" s="83">
        <v>3</v>
      </c>
      <c r="F73" s="84">
        <v>48</v>
      </c>
      <c r="G73" s="11" t="str">
        <f t="shared" si="11"/>
        <v>348</v>
      </c>
      <c r="H73" s="85">
        <v>68</v>
      </c>
      <c r="I73" s="66">
        <v>3</v>
      </c>
      <c r="J73" s="66">
        <v>62</v>
      </c>
      <c r="K73" s="16" t="str">
        <f t="shared" si="7"/>
        <v>362</v>
      </c>
      <c r="L73" s="10">
        <v>74.400000000000006</v>
      </c>
      <c r="M73" s="83">
        <v>3</v>
      </c>
      <c r="N73" s="116">
        <v>35</v>
      </c>
      <c r="O73" s="11" t="str">
        <f t="shared" si="8"/>
        <v>335</v>
      </c>
      <c r="P73" s="85">
        <v>89.25</v>
      </c>
      <c r="Q73" s="66">
        <v>3</v>
      </c>
      <c r="R73" s="66">
        <v>55</v>
      </c>
      <c r="S73" s="16" t="str">
        <f t="shared" si="9"/>
        <v>355</v>
      </c>
      <c r="T73" s="10">
        <v>93.5</v>
      </c>
      <c r="U73" s="71">
        <v>2</v>
      </c>
      <c r="V73" s="119">
        <v>134</v>
      </c>
      <c r="W73" s="17" t="str">
        <f t="shared" si="10"/>
        <v>2134</v>
      </c>
      <c r="X73" s="73">
        <v>90.227000000000004</v>
      </c>
    </row>
    <row r="74" spans="1:24">
      <c r="A74" s="71">
        <v>2</v>
      </c>
      <c r="B74" s="119">
        <v>83</v>
      </c>
      <c r="C74" s="12" t="str">
        <f t="shared" si="6"/>
        <v>283</v>
      </c>
      <c r="D74" s="74">
        <v>83.83</v>
      </c>
      <c r="E74" s="83">
        <v>3</v>
      </c>
      <c r="F74" s="84">
        <v>47</v>
      </c>
      <c r="G74" s="11" t="str">
        <f t="shared" si="11"/>
        <v>347</v>
      </c>
      <c r="H74" s="85">
        <v>66.582999999999998</v>
      </c>
      <c r="I74" s="66">
        <v>3</v>
      </c>
      <c r="J74" s="66">
        <v>61</v>
      </c>
      <c r="K74" s="16" t="str">
        <f t="shared" si="7"/>
        <v>361</v>
      </c>
      <c r="L74" s="10">
        <v>73.2</v>
      </c>
      <c r="M74" s="83">
        <v>3</v>
      </c>
      <c r="N74" s="116">
        <v>34</v>
      </c>
      <c r="O74" s="11" t="str">
        <f t="shared" si="8"/>
        <v>334</v>
      </c>
      <c r="P74" s="85">
        <v>86.7</v>
      </c>
      <c r="Q74" s="66">
        <v>3</v>
      </c>
      <c r="R74" s="66">
        <v>54</v>
      </c>
      <c r="S74" s="16" t="str">
        <f t="shared" si="9"/>
        <v>354</v>
      </c>
      <c r="T74" s="10">
        <v>91.8</v>
      </c>
      <c r="U74" s="71">
        <v>2</v>
      </c>
      <c r="V74" s="119">
        <v>133</v>
      </c>
      <c r="W74" s="17" t="str">
        <f t="shared" si="10"/>
        <v>2133</v>
      </c>
      <c r="X74" s="74">
        <v>89.552999999999997</v>
      </c>
    </row>
    <row r="75" spans="1:24">
      <c r="A75" s="71">
        <v>2</v>
      </c>
      <c r="B75" s="119">
        <v>82</v>
      </c>
      <c r="C75" s="12" t="str">
        <f t="shared" si="6"/>
        <v>282</v>
      </c>
      <c r="D75" s="74">
        <v>82.82</v>
      </c>
      <c r="E75" s="83">
        <v>3</v>
      </c>
      <c r="F75" s="84">
        <v>46</v>
      </c>
      <c r="G75" s="11" t="str">
        <f t="shared" si="11"/>
        <v>346</v>
      </c>
      <c r="H75" s="85">
        <v>65.167000000000002</v>
      </c>
      <c r="I75" s="66">
        <v>3</v>
      </c>
      <c r="J75" s="66">
        <v>60</v>
      </c>
      <c r="K75" s="16" t="str">
        <f t="shared" si="7"/>
        <v>360</v>
      </c>
      <c r="L75" s="10">
        <v>72</v>
      </c>
      <c r="M75" s="83">
        <v>3</v>
      </c>
      <c r="N75" s="116">
        <v>33</v>
      </c>
      <c r="O75" s="11" t="str">
        <f t="shared" si="8"/>
        <v>333</v>
      </c>
      <c r="P75" s="85">
        <v>84.15</v>
      </c>
      <c r="Q75" s="66">
        <v>3</v>
      </c>
      <c r="R75" s="66">
        <v>53</v>
      </c>
      <c r="S75" s="16" t="str">
        <f t="shared" si="9"/>
        <v>353</v>
      </c>
      <c r="T75" s="10">
        <v>90.1</v>
      </c>
      <c r="U75" s="71">
        <v>2</v>
      </c>
      <c r="V75" s="119">
        <v>132</v>
      </c>
      <c r="W75" s="17" t="str">
        <f t="shared" si="10"/>
        <v>2132</v>
      </c>
      <c r="X75" s="74">
        <v>88.88</v>
      </c>
    </row>
    <row r="76" spans="1:24">
      <c r="A76" s="71">
        <v>2</v>
      </c>
      <c r="B76" s="119">
        <v>81</v>
      </c>
      <c r="C76" s="12" t="str">
        <f t="shared" si="6"/>
        <v>281</v>
      </c>
      <c r="D76" s="74">
        <v>81.81</v>
      </c>
      <c r="E76" s="83">
        <v>3</v>
      </c>
      <c r="F76" s="84">
        <v>45</v>
      </c>
      <c r="G76" s="11" t="str">
        <f t="shared" si="11"/>
        <v>345</v>
      </c>
      <c r="H76" s="85">
        <v>63.75</v>
      </c>
      <c r="I76" s="66">
        <v>3</v>
      </c>
      <c r="J76" s="66">
        <v>59</v>
      </c>
      <c r="K76" s="16" t="str">
        <f t="shared" si="7"/>
        <v>359</v>
      </c>
      <c r="L76" s="10">
        <v>70.8</v>
      </c>
      <c r="M76" s="83">
        <v>3</v>
      </c>
      <c r="N76" s="116">
        <v>32</v>
      </c>
      <c r="O76" s="11" t="str">
        <f t="shared" si="8"/>
        <v>332</v>
      </c>
      <c r="P76" s="85">
        <v>81.599999999999994</v>
      </c>
      <c r="Q76" s="66">
        <v>3</v>
      </c>
      <c r="R76" s="66">
        <v>52</v>
      </c>
      <c r="S76" s="16" t="str">
        <f t="shared" si="9"/>
        <v>352</v>
      </c>
      <c r="T76" s="10">
        <v>88.4</v>
      </c>
      <c r="U76" s="71">
        <v>2</v>
      </c>
      <c r="V76" s="119">
        <v>131</v>
      </c>
      <c r="W76" s="17" t="str">
        <f t="shared" si="10"/>
        <v>2131</v>
      </c>
      <c r="X76" s="73">
        <v>88.206999999999994</v>
      </c>
    </row>
    <row r="77" spans="1:24">
      <c r="A77" s="71">
        <v>2</v>
      </c>
      <c r="B77" s="119">
        <v>80</v>
      </c>
      <c r="C77" s="12" t="str">
        <f t="shared" si="6"/>
        <v>280</v>
      </c>
      <c r="D77" s="74">
        <v>80.8</v>
      </c>
      <c r="E77" s="83">
        <v>3</v>
      </c>
      <c r="F77" s="84">
        <v>44</v>
      </c>
      <c r="G77" s="11" t="str">
        <f t="shared" si="11"/>
        <v>344</v>
      </c>
      <c r="H77" s="85">
        <v>62.332999999999998</v>
      </c>
      <c r="I77" s="66">
        <v>3</v>
      </c>
      <c r="J77" s="66">
        <v>58</v>
      </c>
      <c r="K77" s="16" t="str">
        <f t="shared" si="7"/>
        <v>358</v>
      </c>
      <c r="L77" s="10">
        <v>69.599999999999994</v>
      </c>
      <c r="M77" s="83">
        <v>3</v>
      </c>
      <c r="N77" s="116">
        <v>31</v>
      </c>
      <c r="O77" s="11" t="str">
        <f t="shared" si="8"/>
        <v>331</v>
      </c>
      <c r="P77" s="85">
        <v>79.05</v>
      </c>
      <c r="Q77" s="66">
        <v>3</v>
      </c>
      <c r="R77" s="66">
        <v>51</v>
      </c>
      <c r="S77" s="16" t="str">
        <f t="shared" si="9"/>
        <v>351</v>
      </c>
      <c r="T77" s="10">
        <v>86.7</v>
      </c>
      <c r="U77" s="71">
        <v>2</v>
      </c>
      <c r="V77" s="119">
        <v>130</v>
      </c>
      <c r="W77" s="17" t="str">
        <f t="shared" si="10"/>
        <v>2130</v>
      </c>
      <c r="X77" s="73">
        <v>87.533000000000001</v>
      </c>
    </row>
    <row r="78" spans="1:24">
      <c r="A78" s="71">
        <v>2</v>
      </c>
      <c r="B78" s="119">
        <v>79</v>
      </c>
      <c r="C78" s="12" t="str">
        <f t="shared" si="6"/>
        <v>279</v>
      </c>
      <c r="D78" s="74">
        <v>79.790000000000006</v>
      </c>
      <c r="E78" s="83">
        <v>3</v>
      </c>
      <c r="F78" s="84">
        <v>43</v>
      </c>
      <c r="G78" s="11" t="str">
        <f t="shared" si="11"/>
        <v>343</v>
      </c>
      <c r="H78" s="85">
        <v>60.917000000000002</v>
      </c>
      <c r="I78" s="66">
        <v>3</v>
      </c>
      <c r="J78" s="66">
        <v>57</v>
      </c>
      <c r="K78" s="16" t="str">
        <f t="shared" si="7"/>
        <v>357</v>
      </c>
      <c r="L78" s="10">
        <v>68.400000000000006</v>
      </c>
      <c r="M78" s="83">
        <v>3</v>
      </c>
      <c r="N78" s="116">
        <v>30</v>
      </c>
      <c r="O78" s="11" t="str">
        <f t="shared" si="8"/>
        <v>330</v>
      </c>
      <c r="P78" s="85">
        <v>76.5</v>
      </c>
      <c r="Q78" s="66">
        <v>3</v>
      </c>
      <c r="R78" s="66">
        <v>50</v>
      </c>
      <c r="S78" s="16" t="str">
        <f t="shared" si="9"/>
        <v>350</v>
      </c>
      <c r="T78" s="10">
        <v>85</v>
      </c>
      <c r="U78" s="71">
        <v>2</v>
      </c>
      <c r="V78" s="119">
        <v>129</v>
      </c>
      <c r="W78" s="17" t="str">
        <f t="shared" si="10"/>
        <v>2129</v>
      </c>
      <c r="X78" s="74">
        <v>86.86</v>
      </c>
    </row>
    <row r="79" spans="1:24">
      <c r="A79" s="71">
        <v>2</v>
      </c>
      <c r="B79" s="119">
        <v>78</v>
      </c>
      <c r="C79" s="12" t="str">
        <f t="shared" si="6"/>
        <v>278</v>
      </c>
      <c r="D79" s="74">
        <v>78.78</v>
      </c>
      <c r="E79" s="83">
        <v>3</v>
      </c>
      <c r="F79" s="84">
        <v>42</v>
      </c>
      <c r="G79" s="11" t="str">
        <f t="shared" si="11"/>
        <v>342</v>
      </c>
      <c r="H79" s="85">
        <v>59.5</v>
      </c>
      <c r="I79" s="66">
        <v>3</v>
      </c>
      <c r="J79" s="66">
        <v>56</v>
      </c>
      <c r="K79" s="16" t="str">
        <f t="shared" si="7"/>
        <v>356</v>
      </c>
      <c r="L79" s="10">
        <v>67.2</v>
      </c>
      <c r="M79" s="83">
        <v>3</v>
      </c>
      <c r="N79" s="116">
        <v>29</v>
      </c>
      <c r="O79" s="11" t="str">
        <f t="shared" si="8"/>
        <v>329</v>
      </c>
      <c r="P79" s="85">
        <v>73.95</v>
      </c>
      <c r="Q79" s="66">
        <v>3</v>
      </c>
      <c r="R79" s="66">
        <v>49</v>
      </c>
      <c r="S79" s="16" t="str">
        <f t="shared" si="9"/>
        <v>349</v>
      </c>
      <c r="T79" s="10">
        <v>83.3</v>
      </c>
      <c r="U79" s="71">
        <v>2</v>
      </c>
      <c r="V79" s="119">
        <v>128</v>
      </c>
      <c r="W79" s="17" t="str">
        <f t="shared" si="10"/>
        <v>2128</v>
      </c>
      <c r="X79" s="73">
        <v>86.186999999999998</v>
      </c>
    </row>
    <row r="80" spans="1:24">
      <c r="A80" s="71">
        <v>2</v>
      </c>
      <c r="B80" s="119">
        <v>77</v>
      </c>
      <c r="C80" s="12" t="str">
        <f t="shared" si="6"/>
        <v>277</v>
      </c>
      <c r="D80" s="74">
        <v>77.77</v>
      </c>
      <c r="E80" s="83">
        <v>3</v>
      </c>
      <c r="F80" s="84">
        <v>41</v>
      </c>
      <c r="G80" s="11" t="str">
        <f t="shared" si="11"/>
        <v>341</v>
      </c>
      <c r="H80" s="85">
        <v>58.083428571428598</v>
      </c>
      <c r="I80" s="66">
        <v>3</v>
      </c>
      <c r="J80" s="66">
        <v>55</v>
      </c>
      <c r="K80" s="16" t="str">
        <f t="shared" si="7"/>
        <v>355</v>
      </c>
      <c r="L80" s="10">
        <v>66</v>
      </c>
      <c r="M80" s="83">
        <v>3</v>
      </c>
      <c r="N80" s="116">
        <v>28</v>
      </c>
      <c r="O80" s="11" t="str">
        <f t="shared" si="8"/>
        <v>328</v>
      </c>
      <c r="P80" s="85">
        <v>71.400000000000006</v>
      </c>
      <c r="Q80" s="66">
        <v>3</v>
      </c>
      <c r="R80" s="66">
        <v>48</v>
      </c>
      <c r="S80" s="16" t="str">
        <f t="shared" si="9"/>
        <v>348</v>
      </c>
      <c r="T80" s="10">
        <v>81.599999999999994</v>
      </c>
      <c r="U80" s="71">
        <v>2</v>
      </c>
      <c r="V80" s="119">
        <v>127</v>
      </c>
      <c r="W80" s="17" t="str">
        <f t="shared" si="10"/>
        <v>2127</v>
      </c>
      <c r="X80" s="73">
        <v>85.513000000000005</v>
      </c>
    </row>
    <row r="81" spans="1:24">
      <c r="A81" s="71">
        <v>2</v>
      </c>
      <c r="B81" s="119">
        <v>76</v>
      </c>
      <c r="C81" s="12" t="str">
        <f t="shared" si="6"/>
        <v>276</v>
      </c>
      <c r="D81" s="74">
        <v>76.760000000000005</v>
      </c>
      <c r="E81" s="83">
        <v>3</v>
      </c>
      <c r="F81" s="84">
        <v>40</v>
      </c>
      <c r="G81" s="11" t="str">
        <f t="shared" si="11"/>
        <v>340</v>
      </c>
      <c r="H81" s="85">
        <v>56.666785714285702</v>
      </c>
      <c r="I81" s="66">
        <v>3</v>
      </c>
      <c r="J81" s="66">
        <v>54</v>
      </c>
      <c r="K81" s="16" t="str">
        <f t="shared" si="7"/>
        <v>354</v>
      </c>
      <c r="L81" s="15">
        <v>64.799999999999898</v>
      </c>
      <c r="M81" s="83">
        <v>3</v>
      </c>
      <c r="N81" s="116">
        <v>27</v>
      </c>
      <c r="O81" s="11" t="str">
        <f t="shared" si="8"/>
        <v>327</v>
      </c>
      <c r="P81" s="85">
        <v>68.849999999999994</v>
      </c>
      <c r="Q81" s="66">
        <v>3</v>
      </c>
      <c r="R81" s="66">
        <v>47</v>
      </c>
      <c r="S81" s="16" t="str">
        <f t="shared" si="9"/>
        <v>347</v>
      </c>
      <c r="T81" s="10">
        <v>79.900000000000006</v>
      </c>
      <c r="U81" s="71">
        <v>2</v>
      </c>
      <c r="V81" s="119">
        <v>126</v>
      </c>
      <c r="W81" s="17" t="str">
        <f t="shared" si="10"/>
        <v>2126</v>
      </c>
      <c r="X81" s="74">
        <v>84.84</v>
      </c>
    </row>
    <row r="82" spans="1:24">
      <c r="A82" s="71">
        <v>2</v>
      </c>
      <c r="B82" s="119">
        <v>75</v>
      </c>
      <c r="C82" s="12" t="str">
        <f t="shared" si="6"/>
        <v>275</v>
      </c>
      <c r="D82" s="74">
        <v>75.75</v>
      </c>
      <c r="E82" s="83">
        <v>3</v>
      </c>
      <c r="F82" s="84">
        <v>39</v>
      </c>
      <c r="G82" s="11" t="str">
        <f t="shared" si="11"/>
        <v>339</v>
      </c>
      <c r="H82" s="85">
        <v>55.250142857142897</v>
      </c>
      <c r="I82" s="66">
        <v>3</v>
      </c>
      <c r="J82" s="66">
        <v>53</v>
      </c>
      <c r="K82" s="16" t="str">
        <f t="shared" si="7"/>
        <v>353</v>
      </c>
      <c r="L82" s="15">
        <v>63.599999999999902</v>
      </c>
      <c r="M82" s="83">
        <v>3</v>
      </c>
      <c r="N82" s="116">
        <v>26</v>
      </c>
      <c r="O82" s="11" t="str">
        <f t="shared" si="8"/>
        <v>326</v>
      </c>
      <c r="P82" s="85">
        <v>66.3</v>
      </c>
      <c r="Q82" s="66">
        <v>3</v>
      </c>
      <c r="R82" s="66">
        <v>46</v>
      </c>
      <c r="S82" s="16" t="str">
        <f t="shared" si="9"/>
        <v>346</v>
      </c>
      <c r="T82" s="10">
        <v>78.2</v>
      </c>
      <c r="U82" s="71">
        <v>2</v>
      </c>
      <c r="V82" s="119">
        <v>125</v>
      </c>
      <c r="W82" s="17" t="str">
        <f t="shared" si="10"/>
        <v>2125</v>
      </c>
      <c r="X82" s="73">
        <v>84.167000000000002</v>
      </c>
    </row>
    <row r="83" spans="1:24">
      <c r="A83" s="71">
        <v>2</v>
      </c>
      <c r="B83" s="119">
        <v>74</v>
      </c>
      <c r="C83" s="12" t="str">
        <f t="shared" si="6"/>
        <v>274</v>
      </c>
      <c r="D83" s="74">
        <v>74.739999999999995</v>
      </c>
      <c r="E83" s="83">
        <v>3</v>
      </c>
      <c r="F83" s="84">
        <v>38</v>
      </c>
      <c r="G83" s="11" t="str">
        <f t="shared" si="11"/>
        <v>338</v>
      </c>
      <c r="H83" s="85">
        <v>53.833500000000001</v>
      </c>
      <c r="I83" s="66">
        <v>3</v>
      </c>
      <c r="J83" s="66">
        <v>52</v>
      </c>
      <c r="K83" s="16" t="str">
        <f t="shared" si="7"/>
        <v>352</v>
      </c>
      <c r="L83" s="15">
        <v>62.399999999999899</v>
      </c>
      <c r="M83" s="83">
        <v>3</v>
      </c>
      <c r="N83" s="116">
        <v>25</v>
      </c>
      <c r="O83" s="11" t="str">
        <f t="shared" si="8"/>
        <v>325</v>
      </c>
      <c r="P83" s="85">
        <v>63.75</v>
      </c>
      <c r="Q83" s="66">
        <v>3</v>
      </c>
      <c r="R83" s="66">
        <v>45</v>
      </c>
      <c r="S83" s="16" t="str">
        <f t="shared" si="9"/>
        <v>345</v>
      </c>
      <c r="T83" s="10">
        <v>76.5</v>
      </c>
      <c r="U83" s="71">
        <v>2</v>
      </c>
      <c r="V83" s="119">
        <v>124</v>
      </c>
      <c r="W83" s="17" t="str">
        <f t="shared" si="10"/>
        <v>2124</v>
      </c>
      <c r="X83" s="73">
        <v>83.492999999999995</v>
      </c>
    </row>
    <row r="84" spans="1:24">
      <c r="A84" s="71">
        <v>2</v>
      </c>
      <c r="B84" s="119">
        <v>73</v>
      </c>
      <c r="C84" s="12" t="str">
        <f t="shared" si="6"/>
        <v>273</v>
      </c>
      <c r="D84" s="74">
        <v>73.73</v>
      </c>
      <c r="E84" s="83">
        <v>3</v>
      </c>
      <c r="F84" s="84">
        <v>37</v>
      </c>
      <c r="G84" s="11" t="str">
        <f t="shared" si="11"/>
        <v>337</v>
      </c>
      <c r="H84" s="85">
        <v>52.416857142857197</v>
      </c>
      <c r="I84" s="66">
        <v>3</v>
      </c>
      <c r="J84" s="66">
        <v>51</v>
      </c>
      <c r="K84" s="16" t="str">
        <f t="shared" si="7"/>
        <v>351</v>
      </c>
      <c r="L84" s="10">
        <v>61.199999999999903</v>
      </c>
      <c r="M84" s="83">
        <v>3</v>
      </c>
      <c r="N84" s="116">
        <v>24</v>
      </c>
      <c r="O84" s="11" t="str">
        <f t="shared" si="8"/>
        <v>324</v>
      </c>
      <c r="P84" s="85">
        <v>61.2</v>
      </c>
      <c r="Q84" s="66">
        <v>3</v>
      </c>
      <c r="R84" s="66">
        <v>44</v>
      </c>
      <c r="S84" s="16" t="str">
        <f t="shared" si="9"/>
        <v>344</v>
      </c>
      <c r="T84" s="10">
        <v>74.8</v>
      </c>
      <c r="U84" s="71">
        <v>2</v>
      </c>
      <c r="V84" s="119">
        <v>123</v>
      </c>
      <c r="W84" s="17" t="str">
        <f t="shared" si="10"/>
        <v>2123</v>
      </c>
      <c r="X84" s="74">
        <v>82.82</v>
      </c>
    </row>
    <row r="85" spans="1:24">
      <c r="A85" s="71">
        <v>2</v>
      </c>
      <c r="B85" s="119">
        <v>72</v>
      </c>
      <c r="C85" s="12" t="str">
        <f t="shared" si="6"/>
        <v>272</v>
      </c>
      <c r="D85" s="74">
        <v>72.72</v>
      </c>
      <c r="E85" s="83">
        <v>3</v>
      </c>
      <c r="F85" s="84">
        <v>36</v>
      </c>
      <c r="G85" s="11" t="str">
        <f t="shared" si="11"/>
        <v>336</v>
      </c>
      <c r="H85" s="85">
        <v>51.0002142857143</v>
      </c>
      <c r="I85" s="66">
        <v>3</v>
      </c>
      <c r="J85" s="66">
        <v>50</v>
      </c>
      <c r="K85" s="16" t="str">
        <f t="shared" si="7"/>
        <v>350</v>
      </c>
      <c r="L85" s="10">
        <v>59.999999999999901</v>
      </c>
      <c r="M85" s="83">
        <v>3</v>
      </c>
      <c r="N85" s="116">
        <v>23</v>
      </c>
      <c r="O85" s="11" t="str">
        <f t="shared" si="8"/>
        <v>323</v>
      </c>
      <c r="P85" s="85">
        <v>58.65</v>
      </c>
      <c r="Q85" s="66">
        <v>3</v>
      </c>
      <c r="R85" s="66">
        <v>43</v>
      </c>
      <c r="S85" s="16" t="str">
        <f t="shared" si="9"/>
        <v>343</v>
      </c>
      <c r="T85" s="10">
        <v>73.099999999999994</v>
      </c>
      <c r="U85" s="71">
        <v>2</v>
      </c>
      <c r="V85" s="119">
        <v>122</v>
      </c>
      <c r="W85" s="17" t="str">
        <f t="shared" si="10"/>
        <v>2122</v>
      </c>
      <c r="X85" s="73">
        <v>82.147000000000006</v>
      </c>
    </row>
    <row r="86" spans="1:24">
      <c r="A86" s="71">
        <v>2</v>
      </c>
      <c r="B86" s="119">
        <v>71</v>
      </c>
      <c r="C86" s="12" t="str">
        <f t="shared" si="6"/>
        <v>271</v>
      </c>
      <c r="D86" s="74">
        <v>71.709999999999994</v>
      </c>
      <c r="E86" s="83">
        <v>3</v>
      </c>
      <c r="F86" s="84">
        <v>35</v>
      </c>
      <c r="G86" s="11" t="str">
        <f t="shared" si="11"/>
        <v>335</v>
      </c>
      <c r="H86" s="85">
        <v>49.583524675324703</v>
      </c>
      <c r="I86" s="66">
        <v>3</v>
      </c>
      <c r="J86" s="66">
        <v>49</v>
      </c>
      <c r="K86" s="16" t="str">
        <f t="shared" si="7"/>
        <v>349</v>
      </c>
      <c r="L86" s="10">
        <v>58.799999999999898</v>
      </c>
      <c r="M86" s="83">
        <v>3</v>
      </c>
      <c r="N86" s="116">
        <v>22</v>
      </c>
      <c r="O86" s="11" t="str">
        <f t="shared" si="8"/>
        <v>322</v>
      </c>
      <c r="P86" s="85">
        <v>56.1</v>
      </c>
      <c r="Q86" s="66">
        <v>3</v>
      </c>
      <c r="R86" s="66">
        <v>42</v>
      </c>
      <c r="S86" s="16" t="str">
        <f t="shared" si="9"/>
        <v>342</v>
      </c>
      <c r="T86" s="10">
        <v>71.400000000000006</v>
      </c>
      <c r="U86" s="71">
        <v>2</v>
      </c>
      <c r="V86" s="119">
        <v>121</v>
      </c>
      <c r="W86" s="17" t="str">
        <f t="shared" si="10"/>
        <v>2121</v>
      </c>
      <c r="X86" s="73">
        <v>81.472999999999999</v>
      </c>
    </row>
    <row r="87" spans="1:24">
      <c r="A87" s="71">
        <v>2</v>
      </c>
      <c r="B87" s="119">
        <v>70</v>
      </c>
      <c r="C87" s="12" t="str">
        <f t="shared" si="6"/>
        <v>270</v>
      </c>
      <c r="D87" s="74">
        <v>70.7</v>
      </c>
      <c r="E87" s="83">
        <v>3</v>
      </c>
      <c r="F87" s="84">
        <v>34</v>
      </c>
      <c r="G87" s="11" t="str">
        <f t="shared" si="11"/>
        <v>334</v>
      </c>
      <c r="H87" s="85">
        <v>48.1668542207793</v>
      </c>
      <c r="I87" s="66">
        <v>3</v>
      </c>
      <c r="J87" s="66">
        <v>48</v>
      </c>
      <c r="K87" s="16" t="str">
        <f t="shared" si="7"/>
        <v>348</v>
      </c>
      <c r="L87" s="10">
        <v>57.599999999999902</v>
      </c>
      <c r="M87" s="83">
        <v>3</v>
      </c>
      <c r="N87" s="116">
        <v>21</v>
      </c>
      <c r="O87" s="11" t="str">
        <f t="shared" si="8"/>
        <v>321</v>
      </c>
      <c r="P87" s="85">
        <v>53.55</v>
      </c>
      <c r="Q87" s="66">
        <v>3</v>
      </c>
      <c r="R87" s="66">
        <v>41</v>
      </c>
      <c r="S87" s="16" t="str">
        <f t="shared" si="9"/>
        <v>341</v>
      </c>
      <c r="T87" s="10">
        <v>69.7</v>
      </c>
      <c r="U87" s="71">
        <v>2</v>
      </c>
      <c r="V87" s="119">
        <v>120</v>
      </c>
      <c r="W87" s="17" t="str">
        <f t="shared" si="10"/>
        <v>2120</v>
      </c>
      <c r="X87" s="74">
        <v>80.8</v>
      </c>
    </row>
    <row r="88" spans="1:24">
      <c r="A88" s="71">
        <v>2</v>
      </c>
      <c r="B88" s="119">
        <v>69</v>
      </c>
      <c r="C88" s="12" t="str">
        <f t="shared" si="6"/>
        <v>269</v>
      </c>
      <c r="D88" s="74">
        <v>69.690000000000097</v>
      </c>
      <c r="E88" s="83">
        <v>3</v>
      </c>
      <c r="F88" s="84">
        <v>33</v>
      </c>
      <c r="G88" s="11" t="str">
        <f t="shared" si="11"/>
        <v>333</v>
      </c>
      <c r="H88" s="85">
        <v>46.750192770562798</v>
      </c>
      <c r="I88" s="66">
        <v>3</v>
      </c>
      <c r="J88" s="66">
        <v>47</v>
      </c>
      <c r="K88" s="16" t="str">
        <f t="shared" si="7"/>
        <v>347</v>
      </c>
      <c r="L88" s="10">
        <v>56.399999999999899</v>
      </c>
      <c r="M88" s="83">
        <v>3</v>
      </c>
      <c r="N88" s="116">
        <v>20</v>
      </c>
      <c r="O88" s="11" t="str">
        <f t="shared" si="8"/>
        <v>320</v>
      </c>
      <c r="P88" s="85">
        <v>51</v>
      </c>
      <c r="Q88" s="66">
        <v>3</v>
      </c>
      <c r="R88" s="66">
        <v>40</v>
      </c>
      <c r="S88" s="16" t="str">
        <f t="shared" si="9"/>
        <v>340</v>
      </c>
      <c r="T88" s="10">
        <v>68</v>
      </c>
      <c r="U88" s="71">
        <v>2</v>
      </c>
      <c r="V88" s="119">
        <v>119</v>
      </c>
      <c r="W88" s="17" t="str">
        <f t="shared" si="10"/>
        <v>2119</v>
      </c>
      <c r="X88" s="74">
        <v>80.126672727272705</v>
      </c>
    </row>
    <row r="89" spans="1:24">
      <c r="A89" s="71">
        <v>2</v>
      </c>
      <c r="B89" s="119">
        <v>68</v>
      </c>
      <c r="C89" s="12" t="str">
        <f t="shared" si="6"/>
        <v>268</v>
      </c>
      <c r="D89" s="74">
        <v>68.680000000000106</v>
      </c>
      <c r="E89" s="83">
        <v>3</v>
      </c>
      <c r="F89" s="84">
        <v>32</v>
      </c>
      <c r="G89" s="11" t="str">
        <f t="shared" si="11"/>
        <v>332</v>
      </c>
      <c r="H89" s="85">
        <v>45.333531320346403</v>
      </c>
      <c r="I89" s="66">
        <v>3</v>
      </c>
      <c r="J89" s="66">
        <v>46</v>
      </c>
      <c r="K89" s="16" t="str">
        <f t="shared" si="7"/>
        <v>346</v>
      </c>
      <c r="L89" s="10">
        <v>55.199999999999903</v>
      </c>
      <c r="M89" s="83">
        <v>3</v>
      </c>
      <c r="N89" s="116">
        <v>19</v>
      </c>
      <c r="O89" s="11" t="str">
        <f t="shared" si="8"/>
        <v>319</v>
      </c>
      <c r="P89" s="85">
        <v>48.45</v>
      </c>
      <c r="Q89" s="66">
        <v>3</v>
      </c>
      <c r="R89" s="66">
        <v>39</v>
      </c>
      <c r="S89" s="16" t="str">
        <f t="shared" si="9"/>
        <v>339</v>
      </c>
      <c r="T89" s="10">
        <v>66.3</v>
      </c>
      <c r="U89" s="71">
        <v>2</v>
      </c>
      <c r="V89" s="119">
        <v>118</v>
      </c>
      <c r="W89" s="17" t="str">
        <f t="shared" si="10"/>
        <v>2118</v>
      </c>
      <c r="X89" s="74">
        <v>79.453345454545399</v>
      </c>
    </row>
    <row r="90" spans="1:24">
      <c r="A90" s="71">
        <v>2</v>
      </c>
      <c r="B90" s="119">
        <v>67</v>
      </c>
      <c r="C90" s="12" t="str">
        <f t="shared" si="6"/>
        <v>267</v>
      </c>
      <c r="D90" s="74">
        <v>67.670000000000101</v>
      </c>
      <c r="E90" s="83">
        <v>3</v>
      </c>
      <c r="F90" s="84">
        <v>31</v>
      </c>
      <c r="G90" s="11" t="str">
        <f t="shared" si="11"/>
        <v>331</v>
      </c>
      <c r="H90" s="85">
        <v>43.916869870129901</v>
      </c>
      <c r="I90" s="66">
        <v>3</v>
      </c>
      <c r="J90" s="66">
        <v>45</v>
      </c>
      <c r="K90" s="16" t="str">
        <f t="shared" si="7"/>
        <v>345</v>
      </c>
      <c r="L90" s="10">
        <v>53.999999999999901</v>
      </c>
      <c r="M90" s="83">
        <v>3</v>
      </c>
      <c r="N90" s="116">
        <v>18</v>
      </c>
      <c r="O90" s="11" t="str">
        <f t="shared" si="8"/>
        <v>318</v>
      </c>
      <c r="P90" s="85">
        <v>45.9</v>
      </c>
      <c r="Q90" s="66">
        <v>3</v>
      </c>
      <c r="R90" s="66">
        <v>38</v>
      </c>
      <c r="S90" s="16" t="str">
        <f t="shared" si="9"/>
        <v>338</v>
      </c>
      <c r="T90" s="10">
        <v>64.599999999999994</v>
      </c>
      <c r="U90" s="71">
        <v>2</v>
      </c>
      <c r="V90" s="119">
        <v>117</v>
      </c>
      <c r="W90" s="17" t="str">
        <f t="shared" si="10"/>
        <v>2117</v>
      </c>
      <c r="X90" s="74">
        <v>78.780018181818207</v>
      </c>
    </row>
    <row r="91" spans="1:24">
      <c r="A91" s="71">
        <v>2</v>
      </c>
      <c r="B91" s="119">
        <v>66</v>
      </c>
      <c r="C91" s="12" t="str">
        <f t="shared" si="6"/>
        <v>266</v>
      </c>
      <c r="D91" s="74">
        <v>66.660000000000096</v>
      </c>
      <c r="E91" s="86">
        <v>3</v>
      </c>
      <c r="F91" s="87">
        <v>30</v>
      </c>
      <c r="G91" s="88" t="str">
        <f t="shared" si="11"/>
        <v>330</v>
      </c>
      <c r="H91" s="89">
        <v>42.500208419913498</v>
      </c>
      <c r="I91" s="66">
        <v>3</v>
      </c>
      <c r="J91" s="66">
        <v>44</v>
      </c>
      <c r="K91" s="16" t="str">
        <f t="shared" si="7"/>
        <v>344</v>
      </c>
      <c r="L91" s="10">
        <v>52.799999999999898</v>
      </c>
      <c r="M91" s="83">
        <v>3</v>
      </c>
      <c r="N91" s="116">
        <v>17</v>
      </c>
      <c r="O91" s="11" t="str">
        <f t="shared" si="8"/>
        <v>317</v>
      </c>
      <c r="P91" s="85">
        <v>43.35</v>
      </c>
      <c r="Q91" s="66">
        <v>3</v>
      </c>
      <c r="R91" s="66">
        <v>37</v>
      </c>
      <c r="S91" s="16" t="str">
        <f t="shared" si="9"/>
        <v>337</v>
      </c>
      <c r="T91" s="10">
        <v>62.9</v>
      </c>
      <c r="U91" s="71">
        <v>2</v>
      </c>
      <c r="V91" s="119">
        <v>116</v>
      </c>
      <c r="W91" s="17" t="str">
        <f t="shared" si="10"/>
        <v>2116</v>
      </c>
      <c r="X91" s="74">
        <v>78.106690909090901</v>
      </c>
    </row>
    <row r="92" spans="1:24">
      <c r="A92" s="71">
        <v>2</v>
      </c>
      <c r="B92" s="119">
        <v>65</v>
      </c>
      <c r="C92" s="12" t="str">
        <f t="shared" si="6"/>
        <v>265</v>
      </c>
      <c r="D92" s="74">
        <v>65.650000000000105</v>
      </c>
      <c r="E92" s="90">
        <v>4</v>
      </c>
      <c r="F92" s="91">
        <v>72</v>
      </c>
      <c r="G92" s="92" t="str">
        <f t="shared" si="11"/>
        <v>472</v>
      </c>
      <c r="H92" s="93">
        <v>104</v>
      </c>
      <c r="I92" s="66">
        <v>3</v>
      </c>
      <c r="J92" s="66">
        <v>43</v>
      </c>
      <c r="K92" s="16" t="str">
        <f t="shared" si="7"/>
        <v>343</v>
      </c>
      <c r="L92" s="10">
        <v>51.599999999999902</v>
      </c>
      <c r="M92" s="83">
        <v>3</v>
      </c>
      <c r="N92" s="116">
        <v>16</v>
      </c>
      <c r="O92" s="11" t="str">
        <f t="shared" si="8"/>
        <v>316</v>
      </c>
      <c r="P92" s="85">
        <v>40.799999999999997</v>
      </c>
      <c r="Q92" s="66">
        <v>3</v>
      </c>
      <c r="R92" s="66">
        <v>36</v>
      </c>
      <c r="S92" s="16" t="str">
        <f t="shared" si="9"/>
        <v>336</v>
      </c>
      <c r="T92" s="10">
        <v>61.2</v>
      </c>
      <c r="U92" s="71">
        <v>2</v>
      </c>
      <c r="V92" s="119">
        <v>115</v>
      </c>
      <c r="W92" s="17" t="str">
        <f t="shared" si="10"/>
        <v>2115</v>
      </c>
      <c r="X92" s="74">
        <v>77.433363636363595</v>
      </c>
    </row>
    <row r="93" spans="1:24">
      <c r="A93" s="71">
        <v>2</v>
      </c>
      <c r="B93" s="119">
        <v>64</v>
      </c>
      <c r="C93" s="12" t="str">
        <f t="shared" si="6"/>
        <v>264</v>
      </c>
      <c r="D93" s="74">
        <v>64.6400000000001</v>
      </c>
      <c r="E93" s="94">
        <v>4</v>
      </c>
      <c r="F93" s="95">
        <v>71</v>
      </c>
      <c r="G93" s="96" t="str">
        <f t="shared" si="11"/>
        <v>471</v>
      </c>
      <c r="H93" s="65">
        <v>102.556</v>
      </c>
      <c r="I93" s="66">
        <v>3</v>
      </c>
      <c r="J93" s="66">
        <v>42</v>
      </c>
      <c r="K93" s="16" t="str">
        <f t="shared" si="7"/>
        <v>342</v>
      </c>
      <c r="L93" s="10">
        <v>50.399999999999899</v>
      </c>
      <c r="M93" s="83">
        <v>3</v>
      </c>
      <c r="N93" s="116">
        <v>15</v>
      </c>
      <c r="O93" s="11" t="str">
        <f t="shared" si="8"/>
        <v>315</v>
      </c>
      <c r="P93" s="85">
        <v>38.25</v>
      </c>
      <c r="Q93" s="66">
        <v>3</v>
      </c>
      <c r="R93" s="66">
        <v>35</v>
      </c>
      <c r="S93" s="16" t="str">
        <f t="shared" si="9"/>
        <v>335</v>
      </c>
      <c r="T93" s="10">
        <v>59.5</v>
      </c>
      <c r="U93" s="71">
        <v>2</v>
      </c>
      <c r="V93" s="119">
        <v>114</v>
      </c>
      <c r="W93" s="17" t="str">
        <f t="shared" si="10"/>
        <v>2114</v>
      </c>
      <c r="X93" s="74">
        <v>76.760036363636303</v>
      </c>
    </row>
    <row r="94" spans="1:24">
      <c r="A94" s="71">
        <v>2</v>
      </c>
      <c r="B94" s="119">
        <v>63</v>
      </c>
      <c r="C94" s="12" t="str">
        <f t="shared" si="6"/>
        <v>263</v>
      </c>
      <c r="D94" s="74">
        <v>63.630000000000202</v>
      </c>
      <c r="E94" s="94">
        <v>4</v>
      </c>
      <c r="F94" s="95">
        <v>70</v>
      </c>
      <c r="G94" s="96" t="str">
        <f t="shared" si="11"/>
        <v>470</v>
      </c>
      <c r="H94" s="97">
        <v>101.111</v>
      </c>
      <c r="I94" s="104">
        <v>4</v>
      </c>
      <c r="J94" s="105">
        <v>85</v>
      </c>
      <c r="K94" s="106" t="str">
        <f t="shared" si="7"/>
        <v>485</v>
      </c>
      <c r="L94" s="93">
        <v>104</v>
      </c>
      <c r="M94" s="83">
        <v>3</v>
      </c>
      <c r="N94" s="116">
        <v>14</v>
      </c>
      <c r="O94" s="11" t="str">
        <f t="shared" si="8"/>
        <v>314</v>
      </c>
      <c r="P94" s="85">
        <v>35.700000000000003</v>
      </c>
      <c r="Q94" s="66">
        <v>3</v>
      </c>
      <c r="R94" s="66">
        <v>34</v>
      </c>
      <c r="S94" s="16" t="str">
        <f t="shared" si="9"/>
        <v>334</v>
      </c>
      <c r="T94" s="10">
        <v>57.8</v>
      </c>
      <c r="U94" s="71">
        <v>2</v>
      </c>
      <c r="V94" s="119">
        <v>113</v>
      </c>
      <c r="W94" s="17" t="str">
        <f t="shared" si="10"/>
        <v>2113</v>
      </c>
      <c r="X94" s="74">
        <v>76.086709090909096</v>
      </c>
    </row>
    <row r="95" spans="1:24">
      <c r="A95" s="71">
        <v>2</v>
      </c>
      <c r="B95" s="119">
        <v>62</v>
      </c>
      <c r="C95" s="12" t="str">
        <f t="shared" si="6"/>
        <v>262</v>
      </c>
      <c r="D95" s="74">
        <v>62.620000000000203</v>
      </c>
      <c r="E95" s="94">
        <v>4</v>
      </c>
      <c r="F95" s="95">
        <v>69</v>
      </c>
      <c r="G95" s="96" t="str">
        <f t="shared" si="11"/>
        <v>469</v>
      </c>
      <c r="H95" s="97">
        <v>99.667000000000002</v>
      </c>
      <c r="I95" s="103">
        <v>4</v>
      </c>
      <c r="J95" s="103">
        <v>84</v>
      </c>
      <c r="K95" s="102" t="str">
        <f t="shared" si="7"/>
        <v>484</v>
      </c>
      <c r="L95" s="23">
        <v>102.776</v>
      </c>
      <c r="M95" s="83">
        <v>3</v>
      </c>
      <c r="N95" s="116">
        <v>13</v>
      </c>
      <c r="O95" s="11" t="str">
        <f t="shared" si="8"/>
        <v>313</v>
      </c>
      <c r="P95" s="85">
        <v>33.15</v>
      </c>
      <c r="Q95" s="66">
        <v>3</v>
      </c>
      <c r="R95" s="66">
        <v>33</v>
      </c>
      <c r="S95" s="16" t="str">
        <f t="shared" si="9"/>
        <v>333</v>
      </c>
      <c r="T95" s="10">
        <v>56.1</v>
      </c>
      <c r="U95" s="71">
        <v>2</v>
      </c>
      <c r="V95" s="119">
        <v>112</v>
      </c>
      <c r="W95" s="17" t="str">
        <f t="shared" si="10"/>
        <v>2112</v>
      </c>
      <c r="X95" s="74">
        <v>75.413381818181804</v>
      </c>
    </row>
    <row r="96" spans="1:24">
      <c r="A96" s="71">
        <v>2</v>
      </c>
      <c r="B96" s="119">
        <v>61</v>
      </c>
      <c r="C96" s="12" t="str">
        <f t="shared" si="6"/>
        <v>261</v>
      </c>
      <c r="D96" s="74">
        <v>61.610000000000198</v>
      </c>
      <c r="E96" s="94">
        <v>4</v>
      </c>
      <c r="F96" s="95">
        <v>68</v>
      </c>
      <c r="G96" s="96" t="str">
        <f t="shared" si="11"/>
        <v>468</v>
      </c>
      <c r="H96" s="97">
        <v>98.221999999999994</v>
      </c>
      <c r="I96" s="103">
        <v>4</v>
      </c>
      <c r="J96" s="103">
        <v>83</v>
      </c>
      <c r="K96" s="102" t="str">
        <f t="shared" si="7"/>
        <v>483</v>
      </c>
      <c r="L96" s="13">
        <v>101.553</v>
      </c>
      <c r="M96" s="83">
        <v>3</v>
      </c>
      <c r="N96" s="116">
        <v>12</v>
      </c>
      <c r="O96" s="11" t="str">
        <f t="shared" si="8"/>
        <v>312</v>
      </c>
      <c r="P96" s="85">
        <v>30.6</v>
      </c>
      <c r="Q96" s="66">
        <v>3</v>
      </c>
      <c r="R96" s="66">
        <v>32</v>
      </c>
      <c r="S96" s="16" t="str">
        <f t="shared" si="9"/>
        <v>332</v>
      </c>
      <c r="T96" s="10">
        <v>54.4</v>
      </c>
      <c r="U96" s="71">
        <v>2</v>
      </c>
      <c r="V96" s="119">
        <v>111</v>
      </c>
      <c r="W96" s="17" t="str">
        <f t="shared" si="10"/>
        <v>2111</v>
      </c>
      <c r="X96" s="74">
        <v>74.740054545454498</v>
      </c>
    </row>
    <row r="97" spans="1:24">
      <c r="A97" s="71">
        <v>2</v>
      </c>
      <c r="B97" s="119">
        <v>60</v>
      </c>
      <c r="C97" s="12" t="str">
        <f t="shared" si="6"/>
        <v>260</v>
      </c>
      <c r="D97" s="74">
        <v>60.6000000000002</v>
      </c>
      <c r="E97" s="94">
        <v>4</v>
      </c>
      <c r="F97" s="95">
        <v>67</v>
      </c>
      <c r="G97" s="96" t="str">
        <f t="shared" si="11"/>
        <v>467</v>
      </c>
      <c r="H97" s="97">
        <v>96.778000000000006</v>
      </c>
      <c r="I97" s="103">
        <v>4</v>
      </c>
      <c r="J97" s="103">
        <v>82</v>
      </c>
      <c r="K97" s="102" t="str">
        <f t="shared" si="7"/>
        <v>482</v>
      </c>
      <c r="L97" s="13">
        <v>100.32899999999999</v>
      </c>
      <c r="M97" s="83">
        <v>3</v>
      </c>
      <c r="N97" s="116">
        <v>11</v>
      </c>
      <c r="O97" s="11" t="str">
        <f t="shared" si="8"/>
        <v>311</v>
      </c>
      <c r="P97" s="85">
        <v>28.05</v>
      </c>
      <c r="Q97" s="66">
        <v>3</v>
      </c>
      <c r="R97" s="66">
        <v>31</v>
      </c>
      <c r="S97" s="16" t="str">
        <f t="shared" si="9"/>
        <v>331</v>
      </c>
      <c r="T97" s="10">
        <v>52.7</v>
      </c>
      <c r="U97" s="71">
        <v>2</v>
      </c>
      <c r="V97" s="119">
        <v>110</v>
      </c>
      <c r="W97" s="17" t="str">
        <f t="shared" si="10"/>
        <v>2110</v>
      </c>
      <c r="X97" s="74">
        <v>74.066727272727206</v>
      </c>
    </row>
    <row r="98" spans="1:24">
      <c r="A98" s="71">
        <v>2</v>
      </c>
      <c r="B98" s="119">
        <v>59</v>
      </c>
      <c r="C98" s="12" t="str">
        <f t="shared" si="6"/>
        <v>259</v>
      </c>
      <c r="D98" s="74">
        <v>59.590000000000202</v>
      </c>
      <c r="E98" s="94">
        <v>4</v>
      </c>
      <c r="F98" s="95">
        <v>66</v>
      </c>
      <c r="G98" s="96" t="str">
        <f t="shared" si="11"/>
        <v>466</v>
      </c>
      <c r="H98" s="97">
        <v>95.332999999999998</v>
      </c>
      <c r="I98" s="103">
        <v>4</v>
      </c>
      <c r="J98" s="103">
        <v>81</v>
      </c>
      <c r="K98" s="102" t="str">
        <f t="shared" si="7"/>
        <v>481</v>
      </c>
      <c r="L98" s="13">
        <v>99.105999999999995</v>
      </c>
      <c r="M98" s="86">
        <v>3</v>
      </c>
      <c r="N98" s="117">
        <v>10</v>
      </c>
      <c r="O98" s="88" t="str">
        <f t="shared" si="8"/>
        <v>310</v>
      </c>
      <c r="P98" s="89">
        <v>25.5</v>
      </c>
      <c r="Q98" s="66">
        <v>3</v>
      </c>
      <c r="R98" s="66">
        <v>30</v>
      </c>
      <c r="S98" s="16" t="str">
        <f t="shared" si="9"/>
        <v>330</v>
      </c>
      <c r="T98" s="10">
        <v>51</v>
      </c>
      <c r="U98" s="71">
        <v>2</v>
      </c>
      <c r="V98" s="119">
        <v>109</v>
      </c>
      <c r="W98" s="17" t="str">
        <f t="shared" si="10"/>
        <v>2109</v>
      </c>
      <c r="X98" s="74">
        <v>73.3934</v>
      </c>
    </row>
    <row r="99" spans="1:24">
      <c r="A99" s="71">
        <v>2</v>
      </c>
      <c r="B99" s="119">
        <v>58</v>
      </c>
      <c r="C99" s="12" t="str">
        <f t="shared" si="6"/>
        <v>258</v>
      </c>
      <c r="D99" s="74">
        <v>58.580000000000197</v>
      </c>
      <c r="E99" s="94">
        <v>4</v>
      </c>
      <c r="F99" s="95">
        <v>65</v>
      </c>
      <c r="G99" s="96" t="str">
        <f t="shared" si="11"/>
        <v>465</v>
      </c>
      <c r="H99" s="97">
        <v>93.888999999999996</v>
      </c>
      <c r="I99" s="103">
        <v>4</v>
      </c>
      <c r="J99" s="103">
        <v>80</v>
      </c>
      <c r="K99" s="102" t="str">
        <f t="shared" si="7"/>
        <v>480</v>
      </c>
      <c r="L99" s="13">
        <v>97.882000000000005</v>
      </c>
      <c r="M99" s="104">
        <v>4</v>
      </c>
      <c r="N99" s="105">
        <v>40</v>
      </c>
      <c r="O99" s="106" t="str">
        <f t="shared" si="8"/>
        <v>440</v>
      </c>
      <c r="P99" s="93">
        <v>104</v>
      </c>
      <c r="Q99" s="104">
        <v>4</v>
      </c>
      <c r="R99" s="105">
        <v>60</v>
      </c>
      <c r="S99" s="134" t="str">
        <f t="shared" si="9"/>
        <v>460</v>
      </c>
      <c r="T99" s="93">
        <v>104</v>
      </c>
      <c r="U99" s="71">
        <v>2</v>
      </c>
      <c r="V99" s="119">
        <v>108</v>
      </c>
      <c r="W99" s="17" t="str">
        <f t="shared" si="10"/>
        <v>2108</v>
      </c>
      <c r="X99" s="74">
        <v>72.720072727272694</v>
      </c>
    </row>
    <row r="100" spans="1:24">
      <c r="A100" s="71">
        <v>2</v>
      </c>
      <c r="B100" s="119">
        <v>57</v>
      </c>
      <c r="C100" s="12" t="str">
        <f t="shared" si="6"/>
        <v>257</v>
      </c>
      <c r="D100" s="74">
        <v>57.570000000000199</v>
      </c>
      <c r="E100" s="94">
        <v>4</v>
      </c>
      <c r="F100" s="95">
        <v>64</v>
      </c>
      <c r="G100" s="96" t="str">
        <f t="shared" si="11"/>
        <v>464</v>
      </c>
      <c r="H100" s="97">
        <v>92.444000000000003</v>
      </c>
      <c r="I100" s="103">
        <v>4</v>
      </c>
      <c r="J100" s="103">
        <v>79</v>
      </c>
      <c r="K100" s="102" t="str">
        <f t="shared" si="7"/>
        <v>479</v>
      </c>
      <c r="L100" s="13">
        <v>96.659000000000006</v>
      </c>
      <c r="M100" s="107">
        <v>4</v>
      </c>
      <c r="N100" s="108">
        <v>39</v>
      </c>
      <c r="O100" s="109" t="str">
        <f t="shared" si="8"/>
        <v>439</v>
      </c>
      <c r="P100" s="110">
        <v>101.4</v>
      </c>
      <c r="Q100" s="103">
        <v>4</v>
      </c>
      <c r="R100" s="103">
        <v>59</v>
      </c>
      <c r="S100" s="2" t="str">
        <f t="shared" si="9"/>
        <v>459</v>
      </c>
      <c r="T100" s="2">
        <v>102.267</v>
      </c>
      <c r="U100" s="71">
        <v>2</v>
      </c>
      <c r="V100" s="119">
        <v>107</v>
      </c>
      <c r="W100" s="17" t="str">
        <f t="shared" si="10"/>
        <v>2107</v>
      </c>
      <c r="X100" s="74">
        <v>72.046745454545402</v>
      </c>
    </row>
    <row r="101" spans="1:24">
      <c r="A101" s="71">
        <v>2</v>
      </c>
      <c r="B101" s="119">
        <v>56</v>
      </c>
      <c r="C101" s="12" t="str">
        <f t="shared" si="6"/>
        <v>256</v>
      </c>
      <c r="D101" s="74">
        <v>56.560000000000201</v>
      </c>
      <c r="E101" s="94">
        <v>4</v>
      </c>
      <c r="F101" s="95">
        <v>63</v>
      </c>
      <c r="G101" s="96" t="str">
        <f t="shared" si="11"/>
        <v>463</v>
      </c>
      <c r="H101" s="98">
        <v>91</v>
      </c>
      <c r="I101" s="103">
        <v>4</v>
      </c>
      <c r="J101" s="103">
        <v>78</v>
      </c>
      <c r="K101" s="102" t="str">
        <f t="shared" si="7"/>
        <v>478</v>
      </c>
      <c r="L101" s="13">
        <v>95.435000000000002</v>
      </c>
      <c r="M101" s="107">
        <v>4</v>
      </c>
      <c r="N101" s="108">
        <v>38</v>
      </c>
      <c r="O101" s="109" t="str">
        <f t="shared" ref="O101:O129" si="12">M101&amp;""&amp;N101</f>
        <v>438</v>
      </c>
      <c r="P101" s="98">
        <v>98.8</v>
      </c>
      <c r="Q101" s="103">
        <v>4</v>
      </c>
      <c r="R101" s="103">
        <v>58</v>
      </c>
      <c r="S101" s="2" t="str">
        <f t="shared" si="9"/>
        <v>458</v>
      </c>
      <c r="T101" s="9">
        <v>100.533</v>
      </c>
      <c r="U101" s="71">
        <v>2</v>
      </c>
      <c r="V101" s="119">
        <v>106</v>
      </c>
      <c r="W101" s="17" t="str">
        <f t="shared" si="10"/>
        <v>2106</v>
      </c>
      <c r="X101" s="74">
        <v>71.373418181818195</v>
      </c>
    </row>
    <row r="102" spans="1:24">
      <c r="A102" s="71">
        <v>2</v>
      </c>
      <c r="B102" s="119">
        <v>55</v>
      </c>
      <c r="C102" s="12" t="str">
        <f t="shared" si="6"/>
        <v>255</v>
      </c>
      <c r="D102" s="74">
        <v>55.550000000000203</v>
      </c>
      <c r="E102" s="94">
        <v>4</v>
      </c>
      <c r="F102" s="95">
        <v>62</v>
      </c>
      <c r="G102" s="96" t="str">
        <f t="shared" si="11"/>
        <v>462</v>
      </c>
      <c r="H102" s="97">
        <v>89.555999999999997</v>
      </c>
      <c r="I102" s="103">
        <v>4</v>
      </c>
      <c r="J102" s="103">
        <v>77</v>
      </c>
      <c r="K102" s="102" t="str">
        <f t="shared" si="7"/>
        <v>477</v>
      </c>
      <c r="L102" s="13">
        <v>94.212000000000003</v>
      </c>
      <c r="M102" s="107">
        <v>4</v>
      </c>
      <c r="N102" s="108">
        <v>37</v>
      </c>
      <c r="O102" s="109" t="str">
        <f t="shared" si="12"/>
        <v>437</v>
      </c>
      <c r="P102" s="98">
        <v>96.2</v>
      </c>
      <c r="Q102" s="103">
        <v>4</v>
      </c>
      <c r="R102" s="103">
        <v>57</v>
      </c>
      <c r="S102" s="2" t="str">
        <f t="shared" si="9"/>
        <v>457</v>
      </c>
      <c r="T102" s="13">
        <v>98.8</v>
      </c>
      <c r="U102" s="71">
        <v>2</v>
      </c>
      <c r="V102" s="119">
        <v>105</v>
      </c>
      <c r="W102" s="17" t="str">
        <f t="shared" si="10"/>
        <v>2105</v>
      </c>
      <c r="X102" s="74">
        <v>70.700090909090903</v>
      </c>
    </row>
    <row r="103" spans="1:24">
      <c r="A103" s="71">
        <v>2</v>
      </c>
      <c r="B103" s="119">
        <v>54</v>
      </c>
      <c r="C103" s="12" t="str">
        <f t="shared" si="6"/>
        <v>254</v>
      </c>
      <c r="D103" s="74">
        <v>54.540000000000198</v>
      </c>
      <c r="E103" s="94">
        <v>4</v>
      </c>
      <c r="F103" s="95">
        <v>61</v>
      </c>
      <c r="G103" s="96" t="str">
        <f t="shared" si="11"/>
        <v>461</v>
      </c>
      <c r="H103" s="97">
        <v>88.111000000000004</v>
      </c>
      <c r="I103" s="103">
        <v>4</v>
      </c>
      <c r="J103" s="103">
        <v>76</v>
      </c>
      <c r="K103" s="102" t="str">
        <f t="shared" si="7"/>
        <v>476</v>
      </c>
      <c r="L103" s="13">
        <v>92.988</v>
      </c>
      <c r="M103" s="107">
        <v>4</v>
      </c>
      <c r="N103" s="108">
        <v>36</v>
      </c>
      <c r="O103" s="109" t="str">
        <f t="shared" si="12"/>
        <v>436</v>
      </c>
      <c r="P103" s="98">
        <v>93.6</v>
      </c>
      <c r="Q103" s="103">
        <v>4</v>
      </c>
      <c r="R103" s="103">
        <v>56</v>
      </c>
      <c r="S103" s="2" t="str">
        <f t="shared" si="9"/>
        <v>456</v>
      </c>
      <c r="T103" s="9">
        <v>97.066999999999993</v>
      </c>
      <c r="U103" s="71">
        <v>2</v>
      </c>
      <c r="V103" s="119">
        <v>104</v>
      </c>
      <c r="W103" s="17" t="str">
        <f t="shared" si="10"/>
        <v>2104</v>
      </c>
      <c r="X103" s="74">
        <v>70.026763636363597</v>
      </c>
    </row>
    <row r="104" spans="1:24">
      <c r="A104" s="71">
        <v>2</v>
      </c>
      <c r="B104" s="119">
        <v>53</v>
      </c>
      <c r="C104" s="12" t="str">
        <f t="shared" si="6"/>
        <v>253</v>
      </c>
      <c r="D104" s="74">
        <v>53.5300000000002</v>
      </c>
      <c r="E104" s="94">
        <v>4</v>
      </c>
      <c r="F104" s="95">
        <v>60</v>
      </c>
      <c r="G104" s="96" t="str">
        <f t="shared" si="11"/>
        <v>460</v>
      </c>
      <c r="H104" s="97">
        <v>86.667000000000002</v>
      </c>
      <c r="I104" s="103">
        <v>4</v>
      </c>
      <c r="J104" s="103">
        <v>75</v>
      </c>
      <c r="K104" s="102" t="str">
        <f t="shared" si="7"/>
        <v>475</v>
      </c>
      <c r="L104" s="13">
        <v>91.765000000000001</v>
      </c>
      <c r="M104" s="107">
        <v>4</v>
      </c>
      <c r="N104" s="108">
        <v>35</v>
      </c>
      <c r="O104" s="109" t="str">
        <f t="shared" si="12"/>
        <v>435</v>
      </c>
      <c r="P104" s="98">
        <v>91</v>
      </c>
      <c r="Q104" s="103">
        <v>4</v>
      </c>
      <c r="R104" s="103">
        <v>55</v>
      </c>
      <c r="S104" s="2" t="str">
        <f t="shared" si="9"/>
        <v>455</v>
      </c>
      <c r="T104" s="9">
        <v>95.332999999999998</v>
      </c>
      <c r="U104" s="71">
        <v>2</v>
      </c>
      <c r="V104" s="119">
        <v>103</v>
      </c>
      <c r="W104" s="17" t="str">
        <f t="shared" si="10"/>
        <v>2103</v>
      </c>
      <c r="X104" s="74">
        <v>69.353436363636305</v>
      </c>
    </row>
    <row r="105" spans="1:24">
      <c r="A105" s="71">
        <v>2</v>
      </c>
      <c r="B105" s="119">
        <v>52</v>
      </c>
      <c r="C105" s="12" t="str">
        <f t="shared" si="6"/>
        <v>252</v>
      </c>
      <c r="D105" s="74">
        <v>52.520000000000302</v>
      </c>
      <c r="E105" s="94">
        <v>4</v>
      </c>
      <c r="F105" s="95">
        <v>59</v>
      </c>
      <c r="G105" s="96" t="str">
        <f t="shared" si="11"/>
        <v>459</v>
      </c>
      <c r="H105" s="97">
        <v>85.221999999999994</v>
      </c>
      <c r="I105" s="103">
        <v>4</v>
      </c>
      <c r="J105" s="103">
        <v>74</v>
      </c>
      <c r="K105" s="102" t="str">
        <f t="shared" si="7"/>
        <v>474</v>
      </c>
      <c r="L105" s="13">
        <v>90.540999999999997</v>
      </c>
      <c r="M105" s="107">
        <v>4</v>
      </c>
      <c r="N105" s="108">
        <v>34</v>
      </c>
      <c r="O105" s="109" t="str">
        <f t="shared" si="12"/>
        <v>434</v>
      </c>
      <c r="P105" s="98">
        <v>88.4</v>
      </c>
      <c r="Q105" s="103">
        <v>4</v>
      </c>
      <c r="R105" s="103">
        <v>54</v>
      </c>
      <c r="S105" s="2" t="str">
        <f t="shared" si="9"/>
        <v>454</v>
      </c>
      <c r="T105" s="13">
        <v>93.6</v>
      </c>
      <c r="U105" s="71">
        <v>2</v>
      </c>
      <c r="V105" s="119">
        <v>102</v>
      </c>
      <c r="W105" s="17" t="str">
        <f t="shared" si="10"/>
        <v>2102</v>
      </c>
      <c r="X105" s="74">
        <v>68.680109090909099</v>
      </c>
    </row>
    <row r="106" spans="1:24">
      <c r="A106" s="71">
        <v>2</v>
      </c>
      <c r="B106" s="119">
        <v>51</v>
      </c>
      <c r="C106" s="12" t="str">
        <f t="shared" si="6"/>
        <v>251</v>
      </c>
      <c r="D106" s="74">
        <v>51.510000000000304</v>
      </c>
      <c r="E106" s="94">
        <v>4</v>
      </c>
      <c r="F106" s="95">
        <v>58</v>
      </c>
      <c r="G106" s="96" t="str">
        <f t="shared" si="11"/>
        <v>458</v>
      </c>
      <c r="H106" s="97">
        <v>83.778000000000006</v>
      </c>
      <c r="I106" s="103">
        <v>4</v>
      </c>
      <c r="J106" s="103">
        <v>73</v>
      </c>
      <c r="K106" s="102" t="str">
        <f t="shared" si="7"/>
        <v>473</v>
      </c>
      <c r="L106" s="13">
        <v>89.317999999999998</v>
      </c>
      <c r="M106" s="107">
        <v>4</v>
      </c>
      <c r="N106" s="108">
        <v>33</v>
      </c>
      <c r="O106" s="109" t="str">
        <f t="shared" si="12"/>
        <v>433</v>
      </c>
      <c r="P106" s="98">
        <v>85.8</v>
      </c>
      <c r="Q106" s="103">
        <v>4</v>
      </c>
      <c r="R106" s="103">
        <v>53</v>
      </c>
      <c r="S106" s="2" t="str">
        <f t="shared" si="9"/>
        <v>453</v>
      </c>
      <c r="T106" s="9">
        <v>91.867000000000004</v>
      </c>
      <c r="U106" s="71">
        <v>2</v>
      </c>
      <c r="V106" s="119">
        <v>101</v>
      </c>
      <c r="W106" s="17" t="str">
        <f t="shared" si="10"/>
        <v>2101</v>
      </c>
      <c r="X106" s="74">
        <v>68.006781818181807</v>
      </c>
    </row>
    <row r="107" spans="1:24">
      <c r="A107" s="75">
        <v>2</v>
      </c>
      <c r="B107" s="120">
        <v>50</v>
      </c>
      <c r="C107" s="77" t="str">
        <f t="shared" si="6"/>
        <v>250</v>
      </c>
      <c r="D107" s="121">
        <v>50.500000000000298</v>
      </c>
      <c r="E107" s="94">
        <v>4</v>
      </c>
      <c r="F107" s="95">
        <v>57</v>
      </c>
      <c r="G107" s="96" t="str">
        <f t="shared" si="11"/>
        <v>457</v>
      </c>
      <c r="H107" s="97">
        <v>82.332999999999998</v>
      </c>
      <c r="I107" s="103">
        <v>4</v>
      </c>
      <c r="J107" s="103">
        <v>72</v>
      </c>
      <c r="K107" s="102" t="str">
        <f t="shared" si="7"/>
        <v>472</v>
      </c>
      <c r="L107" s="13">
        <v>88.093999999999994</v>
      </c>
      <c r="M107" s="107">
        <v>4</v>
      </c>
      <c r="N107" s="108">
        <v>32</v>
      </c>
      <c r="O107" s="109" t="str">
        <f t="shared" si="12"/>
        <v>432</v>
      </c>
      <c r="P107" s="98">
        <v>83.2</v>
      </c>
      <c r="Q107" s="103">
        <v>4</v>
      </c>
      <c r="R107" s="103">
        <v>52</v>
      </c>
      <c r="S107" s="2" t="str">
        <f t="shared" si="9"/>
        <v>452</v>
      </c>
      <c r="T107" s="9">
        <v>90.132999999999996</v>
      </c>
      <c r="U107" s="75">
        <v>2</v>
      </c>
      <c r="V107" s="120">
        <v>100</v>
      </c>
      <c r="W107" s="17" t="str">
        <f t="shared" si="10"/>
        <v>2100</v>
      </c>
      <c r="X107" s="121">
        <v>67.333454545454501</v>
      </c>
    </row>
    <row r="108" spans="1:24">
      <c r="A108" s="135">
        <v>3</v>
      </c>
      <c r="B108" s="136">
        <v>100</v>
      </c>
      <c r="C108" s="81" t="str">
        <f t="shared" si="6"/>
        <v>3100</v>
      </c>
      <c r="D108" s="82">
        <v>102</v>
      </c>
      <c r="E108" s="141">
        <v>4</v>
      </c>
      <c r="F108" s="95">
        <v>56</v>
      </c>
      <c r="G108" s="96" t="str">
        <f t="shared" si="11"/>
        <v>456</v>
      </c>
      <c r="H108" s="97">
        <v>80.888999999999996</v>
      </c>
      <c r="I108" s="103">
        <v>4</v>
      </c>
      <c r="J108" s="103">
        <v>71</v>
      </c>
      <c r="K108" s="102" t="str">
        <f t="shared" si="7"/>
        <v>471</v>
      </c>
      <c r="L108" s="13">
        <v>86.870999999999995</v>
      </c>
      <c r="M108" s="107">
        <v>4</v>
      </c>
      <c r="N108" s="108">
        <v>31</v>
      </c>
      <c r="O108" s="109" t="str">
        <f t="shared" si="12"/>
        <v>431</v>
      </c>
      <c r="P108" s="98">
        <v>80.599999999999994</v>
      </c>
      <c r="Q108" s="103">
        <v>4</v>
      </c>
      <c r="R108" s="103">
        <v>51</v>
      </c>
      <c r="S108" s="2" t="str">
        <f t="shared" si="9"/>
        <v>451</v>
      </c>
      <c r="T108" s="13">
        <v>88.4</v>
      </c>
      <c r="U108" s="79">
        <v>3</v>
      </c>
      <c r="V108" s="115">
        <v>150</v>
      </c>
      <c r="W108" s="144" t="str">
        <f t="shared" si="10"/>
        <v>3150</v>
      </c>
      <c r="X108" s="82">
        <v>102</v>
      </c>
    </row>
    <row r="109" spans="1:24">
      <c r="A109" s="137">
        <v>3</v>
      </c>
      <c r="B109" s="61">
        <v>99</v>
      </c>
      <c r="C109" s="11" t="str">
        <f t="shared" si="6"/>
        <v>399</v>
      </c>
      <c r="D109" s="85">
        <v>100.98</v>
      </c>
      <c r="E109" s="141">
        <v>4</v>
      </c>
      <c r="F109" s="95">
        <v>55</v>
      </c>
      <c r="G109" s="96" t="str">
        <f t="shared" si="11"/>
        <v>455</v>
      </c>
      <c r="H109" s="98">
        <v>79.444000000000003</v>
      </c>
      <c r="I109" s="103">
        <v>4</v>
      </c>
      <c r="J109" s="103">
        <v>70</v>
      </c>
      <c r="K109" s="102" t="str">
        <f t="shared" si="7"/>
        <v>470</v>
      </c>
      <c r="L109" s="13">
        <v>85.647000000000006</v>
      </c>
      <c r="M109" s="107">
        <v>4</v>
      </c>
      <c r="N109" s="108">
        <v>30</v>
      </c>
      <c r="O109" s="109" t="str">
        <f t="shared" si="12"/>
        <v>430</v>
      </c>
      <c r="P109" s="98">
        <v>78</v>
      </c>
      <c r="Q109" s="103">
        <v>4</v>
      </c>
      <c r="R109" s="103">
        <v>50</v>
      </c>
      <c r="S109" s="2" t="str">
        <f t="shared" si="9"/>
        <v>450</v>
      </c>
      <c r="T109" s="9">
        <v>86.667000000000002</v>
      </c>
      <c r="U109" s="83">
        <v>3</v>
      </c>
      <c r="V109" s="116">
        <v>149</v>
      </c>
      <c r="W109" s="16" t="str">
        <f t="shared" si="10"/>
        <v>3149</v>
      </c>
      <c r="X109" s="85">
        <v>101.32</v>
      </c>
    </row>
    <row r="110" spans="1:24">
      <c r="A110" s="137">
        <v>3</v>
      </c>
      <c r="B110" s="61">
        <v>98</v>
      </c>
      <c r="C110" s="11" t="str">
        <f t="shared" si="6"/>
        <v>398</v>
      </c>
      <c r="D110" s="85">
        <v>99.96</v>
      </c>
      <c r="E110" s="141">
        <v>4</v>
      </c>
      <c r="F110" s="95">
        <v>54</v>
      </c>
      <c r="G110" s="96" t="str">
        <f t="shared" si="11"/>
        <v>454</v>
      </c>
      <c r="H110" s="98">
        <v>78</v>
      </c>
      <c r="I110" s="103">
        <v>4</v>
      </c>
      <c r="J110" s="103">
        <v>69</v>
      </c>
      <c r="K110" s="102" t="str">
        <f t="shared" si="7"/>
        <v>469</v>
      </c>
      <c r="L110" s="13">
        <v>84.424000000000007</v>
      </c>
      <c r="M110" s="107">
        <v>4</v>
      </c>
      <c r="N110" s="108">
        <v>29</v>
      </c>
      <c r="O110" s="109" t="str">
        <f t="shared" si="12"/>
        <v>429</v>
      </c>
      <c r="P110" s="98">
        <v>75.400000000000006</v>
      </c>
      <c r="Q110" s="103">
        <v>4</v>
      </c>
      <c r="R110" s="103">
        <v>49</v>
      </c>
      <c r="S110" s="2" t="str">
        <f t="shared" si="9"/>
        <v>449</v>
      </c>
      <c r="T110" s="9">
        <v>84.933000000000007</v>
      </c>
      <c r="U110" s="83">
        <v>3</v>
      </c>
      <c r="V110" s="116">
        <v>148</v>
      </c>
      <c r="W110" s="16" t="str">
        <f t="shared" si="10"/>
        <v>3148</v>
      </c>
      <c r="X110" s="85">
        <v>100.64</v>
      </c>
    </row>
    <row r="111" spans="1:24">
      <c r="A111" s="137">
        <v>3</v>
      </c>
      <c r="B111" s="61">
        <v>97</v>
      </c>
      <c r="C111" s="11" t="str">
        <f t="shared" si="6"/>
        <v>397</v>
      </c>
      <c r="D111" s="85">
        <v>98.94</v>
      </c>
      <c r="E111" s="141">
        <v>4</v>
      </c>
      <c r="F111" s="95">
        <v>53</v>
      </c>
      <c r="G111" s="96" t="str">
        <f t="shared" si="11"/>
        <v>453</v>
      </c>
      <c r="H111" s="97">
        <v>76.555999999999997</v>
      </c>
      <c r="I111" s="103">
        <v>4</v>
      </c>
      <c r="J111" s="103">
        <v>68</v>
      </c>
      <c r="K111" s="102" t="str">
        <f t="shared" si="7"/>
        <v>468</v>
      </c>
      <c r="L111" s="13">
        <v>83.2</v>
      </c>
      <c r="M111" s="107">
        <v>4</v>
      </c>
      <c r="N111" s="108">
        <v>28</v>
      </c>
      <c r="O111" s="109" t="str">
        <f t="shared" si="12"/>
        <v>428</v>
      </c>
      <c r="P111" s="98">
        <v>72.8</v>
      </c>
      <c r="Q111" s="103">
        <v>4</v>
      </c>
      <c r="R111" s="103">
        <v>48</v>
      </c>
      <c r="S111" s="2" t="str">
        <f t="shared" si="9"/>
        <v>448</v>
      </c>
      <c r="T111" s="13">
        <v>83.2</v>
      </c>
      <c r="U111" s="83">
        <v>3</v>
      </c>
      <c r="V111" s="116">
        <v>147</v>
      </c>
      <c r="W111" s="16" t="str">
        <f t="shared" si="10"/>
        <v>3147</v>
      </c>
      <c r="X111" s="85">
        <v>99.96</v>
      </c>
    </row>
    <row r="112" spans="1:24">
      <c r="A112" s="137">
        <v>3</v>
      </c>
      <c r="B112" s="61">
        <v>96</v>
      </c>
      <c r="C112" s="11" t="str">
        <f t="shared" si="6"/>
        <v>396</v>
      </c>
      <c r="D112" s="85">
        <v>97.92</v>
      </c>
      <c r="E112" s="141">
        <v>4</v>
      </c>
      <c r="F112" s="95">
        <v>52</v>
      </c>
      <c r="G112" s="96" t="str">
        <f t="shared" si="11"/>
        <v>452</v>
      </c>
      <c r="H112" s="97">
        <v>75.111000000000004</v>
      </c>
      <c r="I112" s="103">
        <v>4</v>
      </c>
      <c r="J112" s="103">
        <v>67</v>
      </c>
      <c r="K112" s="102" t="str">
        <f t="shared" si="7"/>
        <v>467</v>
      </c>
      <c r="L112" s="13">
        <v>81.975999999999999</v>
      </c>
      <c r="M112" s="107">
        <v>4</v>
      </c>
      <c r="N112" s="108">
        <v>27</v>
      </c>
      <c r="O112" s="109" t="str">
        <f t="shared" si="12"/>
        <v>427</v>
      </c>
      <c r="P112" s="98">
        <v>70.2</v>
      </c>
      <c r="Q112" s="103">
        <v>4</v>
      </c>
      <c r="R112" s="103">
        <v>47</v>
      </c>
      <c r="S112" s="2" t="str">
        <f t="shared" si="9"/>
        <v>447</v>
      </c>
      <c r="T112" s="9">
        <v>81.466999999999999</v>
      </c>
      <c r="U112" s="83">
        <v>3</v>
      </c>
      <c r="V112" s="116">
        <v>146</v>
      </c>
      <c r="W112" s="16" t="str">
        <f t="shared" si="10"/>
        <v>3146</v>
      </c>
      <c r="X112" s="85">
        <v>99.28</v>
      </c>
    </row>
    <row r="113" spans="1:24">
      <c r="A113" s="137">
        <v>3</v>
      </c>
      <c r="B113" s="61">
        <v>95</v>
      </c>
      <c r="C113" s="11" t="str">
        <f t="shared" si="6"/>
        <v>395</v>
      </c>
      <c r="D113" s="85">
        <v>96.9</v>
      </c>
      <c r="E113" s="141">
        <v>4</v>
      </c>
      <c r="F113" s="95">
        <v>51</v>
      </c>
      <c r="G113" s="96" t="str">
        <f t="shared" si="11"/>
        <v>451</v>
      </c>
      <c r="H113" s="97">
        <v>73.667000000000002</v>
      </c>
      <c r="I113" s="103">
        <v>4</v>
      </c>
      <c r="J113" s="103">
        <v>66</v>
      </c>
      <c r="K113" s="102" t="str">
        <f t="shared" si="7"/>
        <v>466</v>
      </c>
      <c r="L113" s="13">
        <v>80.753</v>
      </c>
      <c r="M113" s="107">
        <v>4</v>
      </c>
      <c r="N113" s="108">
        <v>26</v>
      </c>
      <c r="O113" s="109" t="str">
        <f t="shared" si="12"/>
        <v>426</v>
      </c>
      <c r="P113" s="98">
        <v>67.599999999999994</v>
      </c>
      <c r="Q113" s="103">
        <v>4</v>
      </c>
      <c r="R113" s="103">
        <v>46</v>
      </c>
      <c r="S113" s="2" t="str">
        <f t="shared" si="9"/>
        <v>446</v>
      </c>
      <c r="T113" s="9">
        <v>79.733000000000004</v>
      </c>
      <c r="U113" s="83">
        <v>3</v>
      </c>
      <c r="V113" s="116">
        <v>145</v>
      </c>
      <c r="W113" s="16" t="str">
        <f t="shared" si="10"/>
        <v>3145</v>
      </c>
      <c r="X113" s="85">
        <v>98.6</v>
      </c>
    </row>
    <row r="114" spans="1:24">
      <c r="A114" s="137">
        <v>3</v>
      </c>
      <c r="B114" s="61">
        <v>94</v>
      </c>
      <c r="C114" s="11" t="str">
        <f t="shared" si="6"/>
        <v>394</v>
      </c>
      <c r="D114" s="85">
        <v>95.88</v>
      </c>
      <c r="E114" s="141">
        <v>4</v>
      </c>
      <c r="F114" s="95">
        <v>50</v>
      </c>
      <c r="G114" s="96" t="str">
        <f t="shared" si="11"/>
        <v>450</v>
      </c>
      <c r="H114" s="97">
        <v>72.221999999999994</v>
      </c>
      <c r="I114" s="103">
        <v>4</v>
      </c>
      <c r="J114" s="103">
        <v>65</v>
      </c>
      <c r="K114" s="102" t="str">
        <f t="shared" si="7"/>
        <v>465</v>
      </c>
      <c r="L114" s="13">
        <v>79.528999999999996</v>
      </c>
      <c r="M114" s="107">
        <v>4</v>
      </c>
      <c r="N114" s="108">
        <v>25</v>
      </c>
      <c r="O114" s="109" t="str">
        <f t="shared" si="12"/>
        <v>425</v>
      </c>
      <c r="P114" s="98">
        <v>65</v>
      </c>
      <c r="Q114" s="103">
        <v>4</v>
      </c>
      <c r="R114" s="103">
        <v>45</v>
      </c>
      <c r="S114" s="2" t="str">
        <f t="shared" si="9"/>
        <v>445</v>
      </c>
      <c r="T114" s="13">
        <v>78</v>
      </c>
      <c r="U114" s="83">
        <v>3</v>
      </c>
      <c r="V114" s="116">
        <v>144</v>
      </c>
      <c r="W114" s="16" t="str">
        <f t="shared" si="10"/>
        <v>3144</v>
      </c>
      <c r="X114" s="85">
        <v>97.92</v>
      </c>
    </row>
    <row r="115" spans="1:24">
      <c r="A115" s="137">
        <v>3</v>
      </c>
      <c r="B115" s="61">
        <v>93</v>
      </c>
      <c r="C115" s="11" t="str">
        <f t="shared" si="6"/>
        <v>393</v>
      </c>
      <c r="D115" s="85">
        <v>94.86</v>
      </c>
      <c r="E115" s="141">
        <v>4</v>
      </c>
      <c r="F115" s="95">
        <v>49</v>
      </c>
      <c r="G115" s="96" t="str">
        <f t="shared" si="11"/>
        <v>449</v>
      </c>
      <c r="H115" s="97">
        <v>70.778000000000006</v>
      </c>
      <c r="I115" s="103">
        <v>4</v>
      </c>
      <c r="J115" s="103">
        <v>64</v>
      </c>
      <c r="K115" s="102" t="str">
        <f t="shared" si="7"/>
        <v>464</v>
      </c>
      <c r="L115" s="13">
        <v>78.305999999999997</v>
      </c>
      <c r="M115" s="107">
        <v>4</v>
      </c>
      <c r="N115" s="108">
        <v>24</v>
      </c>
      <c r="O115" s="109" t="str">
        <f t="shared" si="12"/>
        <v>424</v>
      </c>
      <c r="P115" s="98">
        <v>62.4</v>
      </c>
      <c r="Q115" s="103">
        <v>4</v>
      </c>
      <c r="R115" s="103">
        <v>44</v>
      </c>
      <c r="S115" s="2" t="str">
        <f t="shared" si="9"/>
        <v>444</v>
      </c>
      <c r="T115" s="9">
        <v>76.266999999999996</v>
      </c>
      <c r="U115" s="83">
        <v>3</v>
      </c>
      <c r="V115" s="116">
        <v>143</v>
      </c>
      <c r="W115" s="16" t="str">
        <f t="shared" si="10"/>
        <v>3143</v>
      </c>
      <c r="X115" s="85">
        <v>97.24</v>
      </c>
    </row>
    <row r="116" spans="1:24">
      <c r="A116" s="137">
        <v>3</v>
      </c>
      <c r="B116" s="61">
        <v>92</v>
      </c>
      <c r="C116" s="11" t="str">
        <f t="shared" si="6"/>
        <v>392</v>
      </c>
      <c r="D116" s="85">
        <v>93.84</v>
      </c>
      <c r="E116" s="141">
        <v>4</v>
      </c>
      <c r="F116" s="95">
        <v>48</v>
      </c>
      <c r="G116" s="96" t="str">
        <f t="shared" si="11"/>
        <v>448</v>
      </c>
      <c r="H116" s="97">
        <v>69.332999999999998</v>
      </c>
      <c r="I116" s="103">
        <v>4</v>
      </c>
      <c r="J116" s="103">
        <v>63</v>
      </c>
      <c r="K116" s="102" t="str">
        <f t="shared" si="7"/>
        <v>463</v>
      </c>
      <c r="L116" s="13">
        <v>77.081999999999994</v>
      </c>
      <c r="M116" s="107">
        <v>4</v>
      </c>
      <c r="N116" s="108">
        <v>23</v>
      </c>
      <c r="O116" s="109" t="str">
        <f t="shared" si="12"/>
        <v>423</v>
      </c>
      <c r="P116" s="98">
        <v>59.8</v>
      </c>
      <c r="Q116" s="103">
        <v>4</v>
      </c>
      <c r="R116" s="103">
        <v>43</v>
      </c>
      <c r="S116" s="2" t="str">
        <f t="shared" si="9"/>
        <v>443</v>
      </c>
      <c r="T116" s="13">
        <v>74.533000000000001</v>
      </c>
      <c r="U116" s="83">
        <v>3</v>
      </c>
      <c r="V116" s="116">
        <v>142</v>
      </c>
      <c r="W116" s="16" t="str">
        <f t="shared" si="10"/>
        <v>3142</v>
      </c>
      <c r="X116" s="85">
        <v>96.56</v>
      </c>
    </row>
    <row r="117" spans="1:24">
      <c r="A117" s="137">
        <v>3</v>
      </c>
      <c r="B117" s="61">
        <v>91</v>
      </c>
      <c r="C117" s="11" t="str">
        <f t="shared" si="6"/>
        <v>391</v>
      </c>
      <c r="D117" s="85">
        <v>92.82</v>
      </c>
      <c r="E117" s="141">
        <v>4</v>
      </c>
      <c r="F117" s="95">
        <v>47</v>
      </c>
      <c r="G117" s="96" t="str">
        <f t="shared" si="11"/>
        <v>447</v>
      </c>
      <c r="H117" s="97">
        <v>67.888999999999996</v>
      </c>
      <c r="I117" s="103">
        <v>4</v>
      </c>
      <c r="J117" s="103">
        <v>62</v>
      </c>
      <c r="K117" s="102" t="str">
        <f t="shared" si="7"/>
        <v>462</v>
      </c>
      <c r="L117" s="13">
        <v>75.858000000000004</v>
      </c>
      <c r="M117" s="107">
        <v>4</v>
      </c>
      <c r="N117" s="108">
        <v>22</v>
      </c>
      <c r="O117" s="109" t="str">
        <f t="shared" si="12"/>
        <v>422</v>
      </c>
      <c r="P117" s="98">
        <v>57.2</v>
      </c>
      <c r="Q117" s="103">
        <v>4</v>
      </c>
      <c r="R117" s="103">
        <v>42</v>
      </c>
      <c r="S117" s="2" t="str">
        <f t="shared" si="9"/>
        <v>442</v>
      </c>
      <c r="T117" s="13">
        <v>72.8</v>
      </c>
      <c r="U117" s="83">
        <v>3</v>
      </c>
      <c r="V117" s="116">
        <v>141</v>
      </c>
      <c r="W117" s="16" t="str">
        <f t="shared" si="10"/>
        <v>3141</v>
      </c>
      <c r="X117" s="85">
        <v>95.88</v>
      </c>
    </row>
    <row r="118" spans="1:24">
      <c r="A118" s="137">
        <v>3</v>
      </c>
      <c r="B118" s="61">
        <v>90</v>
      </c>
      <c r="C118" s="11" t="str">
        <f t="shared" si="6"/>
        <v>390</v>
      </c>
      <c r="D118" s="85">
        <v>91.8</v>
      </c>
      <c r="E118" s="141">
        <v>4</v>
      </c>
      <c r="F118" s="95">
        <v>46</v>
      </c>
      <c r="G118" s="96" t="str">
        <f t="shared" si="11"/>
        <v>446</v>
      </c>
      <c r="H118" s="97">
        <v>66.444000000000003</v>
      </c>
      <c r="I118" s="103">
        <v>4</v>
      </c>
      <c r="J118" s="103">
        <v>61</v>
      </c>
      <c r="K118" s="102" t="str">
        <f t="shared" si="7"/>
        <v>461</v>
      </c>
      <c r="L118" s="13">
        <v>74.635000000000005</v>
      </c>
      <c r="M118" s="107">
        <v>4</v>
      </c>
      <c r="N118" s="108">
        <v>21</v>
      </c>
      <c r="O118" s="109" t="str">
        <f t="shared" si="12"/>
        <v>421</v>
      </c>
      <c r="P118" s="98">
        <v>54.6</v>
      </c>
      <c r="Q118" s="103">
        <v>4</v>
      </c>
      <c r="R118" s="103">
        <v>41</v>
      </c>
      <c r="S118" s="2" t="str">
        <f t="shared" si="9"/>
        <v>441</v>
      </c>
      <c r="T118" s="9">
        <v>71.066999999999993</v>
      </c>
      <c r="U118" s="83">
        <v>3</v>
      </c>
      <c r="V118" s="116">
        <v>140</v>
      </c>
      <c r="W118" s="16" t="str">
        <f t="shared" si="10"/>
        <v>3140</v>
      </c>
      <c r="X118" s="85">
        <v>95.2</v>
      </c>
    </row>
    <row r="119" spans="1:24">
      <c r="A119" s="137">
        <v>3</v>
      </c>
      <c r="B119" s="61">
        <v>89</v>
      </c>
      <c r="C119" s="11" t="str">
        <f t="shared" si="6"/>
        <v>389</v>
      </c>
      <c r="D119" s="85">
        <v>90.78</v>
      </c>
      <c r="E119" s="141">
        <v>4</v>
      </c>
      <c r="F119" s="95">
        <v>45</v>
      </c>
      <c r="G119" s="96" t="str">
        <f t="shared" si="11"/>
        <v>445</v>
      </c>
      <c r="H119" s="98">
        <v>65</v>
      </c>
      <c r="I119" s="103">
        <v>4</v>
      </c>
      <c r="J119" s="103">
        <v>60</v>
      </c>
      <c r="K119" s="102" t="str">
        <f t="shared" si="7"/>
        <v>460</v>
      </c>
      <c r="L119" s="13">
        <v>73.412000000000006</v>
      </c>
      <c r="M119" s="107">
        <v>4</v>
      </c>
      <c r="N119" s="108">
        <v>20</v>
      </c>
      <c r="O119" s="109" t="str">
        <f t="shared" si="12"/>
        <v>420</v>
      </c>
      <c r="P119" s="98">
        <v>52</v>
      </c>
      <c r="Q119" s="103">
        <v>4</v>
      </c>
      <c r="R119" s="103">
        <v>40</v>
      </c>
      <c r="S119" s="2" t="str">
        <f t="shared" si="9"/>
        <v>440</v>
      </c>
      <c r="T119" s="9">
        <v>69.332999999999998</v>
      </c>
      <c r="U119" s="83">
        <v>3</v>
      </c>
      <c r="V119" s="116">
        <v>139</v>
      </c>
      <c r="W119" s="16" t="str">
        <f t="shared" si="10"/>
        <v>3139</v>
      </c>
      <c r="X119" s="85">
        <v>94.52</v>
      </c>
    </row>
    <row r="120" spans="1:24">
      <c r="A120" s="137">
        <v>3</v>
      </c>
      <c r="B120" s="61">
        <v>88</v>
      </c>
      <c r="C120" s="11" t="str">
        <f t="shared" si="6"/>
        <v>388</v>
      </c>
      <c r="D120" s="85">
        <v>89.76</v>
      </c>
      <c r="E120" s="141">
        <v>4</v>
      </c>
      <c r="F120" s="95">
        <v>44</v>
      </c>
      <c r="G120" s="96" t="str">
        <f t="shared" si="11"/>
        <v>444</v>
      </c>
      <c r="H120" s="97">
        <v>63.555999999999997</v>
      </c>
      <c r="I120" s="103">
        <v>4</v>
      </c>
      <c r="J120" s="103">
        <v>59</v>
      </c>
      <c r="K120" s="102" t="str">
        <f t="shared" si="7"/>
        <v>459</v>
      </c>
      <c r="L120" s="13">
        <v>72.188000000000002</v>
      </c>
      <c r="M120" s="107">
        <v>4</v>
      </c>
      <c r="N120" s="108">
        <v>19</v>
      </c>
      <c r="O120" s="109" t="str">
        <f t="shared" si="12"/>
        <v>419</v>
      </c>
      <c r="P120" s="98">
        <v>49.4</v>
      </c>
      <c r="Q120" s="103">
        <v>4</v>
      </c>
      <c r="R120" s="103">
        <v>39</v>
      </c>
      <c r="S120" s="2" t="str">
        <f t="shared" si="9"/>
        <v>439</v>
      </c>
      <c r="T120" s="13">
        <v>67.599999999999994</v>
      </c>
      <c r="U120" s="83">
        <v>3</v>
      </c>
      <c r="V120" s="116">
        <v>138</v>
      </c>
      <c r="W120" s="16" t="str">
        <f t="shared" si="10"/>
        <v>3138</v>
      </c>
      <c r="X120" s="85">
        <v>93.84</v>
      </c>
    </row>
    <row r="121" spans="1:24">
      <c r="A121" s="137">
        <v>3</v>
      </c>
      <c r="B121" s="61">
        <v>87</v>
      </c>
      <c r="C121" s="11" t="str">
        <f t="shared" si="6"/>
        <v>387</v>
      </c>
      <c r="D121" s="85">
        <v>88.74</v>
      </c>
      <c r="E121" s="141">
        <v>4</v>
      </c>
      <c r="F121" s="95">
        <v>43</v>
      </c>
      <c r="G121" s="96" t="str">
        <f t="shared" si="11"/>
        <v>443</v>
      </c>
      <c r="H121" s="97">
        <v>62.110999999999997</v>
      </c>
      <c r="I121" s="103">
        <v>4</v>
      </c>
      <c r="J121" s="103">
        <v>58</v>
      </c>
      <c r="K121" s="102" t="str">
        <f t="shared" si="7"/>
        <v>458</v>
      </c>
      <c r="L121" s="13">
        <v>70.965000000000003</v>
      </c>
      <c r="M121" s="107">
        <v>4</v>
      </c>
      <c r="N121" s="108">
        <v>18</v>
      </c>
      <c r="O121" s="109" t="str">
        <f t="shared" si="12"/>
        <v>418</v>
      </c>
      <c r="P121" s="98">
        <v>46.8</v>
      </c>
      <c r="Q121" s="103">
        <v>4</v>
      </c>
      <c r="R121" s="103">
        <v>38</v>
      </c>
      <c r="S121" s="2" t="str">
        <f t="shared" si="9"/>
        <v>438</v>
      </c>
      <c r="T121" s="9">
        <v>65.867000000000004</v>
      </c>
      <c r="U121" s="83">
        <v>3</v>
      </c>
      <c r="V121" s="116">
        <v>137</v>
      </c>
      <c r="W121" s="16" t="str">
        <f t="shared" si="10"/>
        <v>3137</v>
      </c>
      <c r="X121" s="85">
        <v>93.16</v>
      </c>
    </row>
    <row r="122" spans="1:24">
      <c r="A122" s="137">
        <v>3</v>
      </c>
      <c r="B122" s="61">
        <v>86</v>
      </c>
      <c r="C122" s="11" t="str">
        <f t="shared" si="6"/>
        <v>386</v>
      </c>
      <c r="D122" s="85">
        <v>87.72</v>
      </c>
      <c r="E122" s="141">
        <v>4</v>
      </c>
      <c r="F122" s="95">
        <v>42</v>
      </c>
      <c r="G122" s="96" t="str">
        <f t="shared" si="11"/>
        <v>442</v>
      </c>
      <c r="H122" s="97">
        <v>60.667000000000002</v>
      </c>
      <c r="I122" s="103">
        <v>4</v>
      </c>
      <c r="J122" s="103">
        <v>57</v>
      </c>
      <c r="K122" s="102" t="str">
        <f t="shared" si="7"/>
        <v>457</v>
      </c>
      <c r="L122" s="13">
        <v>69.741</v>
      </c>
      <c r="M122" s="107">
        <v>4</v>
      </c>
      <c r="N122" s="108">
        <v>17</v>
      </c>
      <c r="O122" s="109" t="str">
        <f t="shared" si="12"/>
        <v>417</v>
      </c>
      <c r="P122" s="98">
        <v>44.2</v>
      </c>
      <c r="Q122" s="103">
        <v>4</v>
      </c>
      <c r="R122" s="103">
        <v>37</v>
      </c>
      <c r="S122" s="2" t="str">
        <f t="shared" si="9"/>
        <v>437</v>
      </c>
      <c r="T122" s="9">
        <v>64.132999999999996</v>
      </c>
      <c r="U122" s="83">
        <v>3</v>
      </c>
      <c r="V122" s="116">
        <v>136</v>
      </c>
      <c r="W122" s="16" t="str">
        <f t="shared" si="10"/>
        <v>3136</v>
      </c>
      <c r="X122" s="85">
        <v>92.48</v>
      </c>
    </row>
    <row r="123" spans="1:24">
      <c r="A123" s="137">
        <v>3</v>
      </c>
      <c r="B123" s="61">
        <v>85</v>
      </c>
      <c r="C123" s="11" t="str">
        <f t="shared" ref="C123:C186" si="13">A123&amp;""&amp;B123</f>
        <v>385</v>
      </c>
      <c r="D123" s="85">
        <v>86.7</v>
      </c>
      <c r="E123" s="141">
        <v>4</v>
      </c>
      <c r="F123" s="95">
        <v>41</v>
      </c>
      <c r="G123" s="96" t="str">
        <f t="shared" si="11"/>
        <v>441</v>
      </c>
      <c r="H123" s="98">
        <v>59.222269230769299</v>
      </c>
      <c r="I123" s="103">
        <v>4</v>
      </c>
      <c r="J123" s="103">
        <v>56</v>
      </c>
      <c r="K123" s="102" t="str">
        <f t="shared" si="7"/>
        <v>456</v>
      </c>
      <c r="L123" s="13">
        <v>68.518000000000001</v>
      </c>
      <c r="M123" s="107">
        <v>4</v>
      </c>
      <c r="N123" s="108">
        <v>16</v>
      </c>
      <c r="O123" s="109" t="str">
        <f t="shared" si="12"/>
        <v>416</v>
      </c>
      <c r="P123" s="98">
        <v>41.6</v>
      </c>
      <c r="Q123" s="103">
        <v>4</v>
      </c>
      <c r="R123" s="103">
        <v>36</v>
      </c>
      <c r="S123" s="2" t="str">
        <f t="shared" si="9"/>
        <v>436</v>
      </c>
      <c r="T123" s="13">
        <v>62.4</v>
      </c>
      <c r="U123" s="83">
        <v>3</v>
      </c>
      <c r="V123" s="116">
        <v>135</v>
      </c>
      <c r="W123" s="16" t="str">
        <f t="shared" si="10"/>
        <v>3135</v>
      </c>
      <c r="X123" s="85">
        <v>91.8</v>
      </c>
    </row>
    <row r="124" spans="1:24">
      <c r="A124" s="137">
        <v>3</v>
      </c>
      <c r="B124" s="61">
        <v>84</v>
      </c>
      <c r="C124" s="11" t="str">
        <f t="shared" si="13"/>
        <v>384</v>
      </c>
      <c r="D124" s="85">
        <v>85.68</v>
      </c>
      <c r="E124" s="141">
        <v>4</v>
      </c>
      <c r="F124" s="95">
        <v>40</v>
      </c>
      <c r="G124" s="96" t="str">
        <f t="shared" si="11"/>
        <v>440</v>
      </c>
      <c r="H124" s="97">
        <v>57.7778241758242</v>
      </c>
      <c r="I124" s="103">
        <v>4</v>
      </c>
      <c r="J124" s="103">
        <v>55</v>
      </c>
      <c r="K124" s="102" t="str">
        <f t="shared" si="7"/>
        <v>455</v>
      </c>
      <c r="L124" s="13">
        <v>67.293999999999997</v>
      </c>
      <c r="M124" s="107">
        <v>4</v>
      </c>
      <c r="N124" s="108">
        <v>15</v>
      </c>
      <c r="O124" s="109" t="str">
        <f t="shared" si="12"/>
        <v>415</v>
      </c>
      <c r="P124" s="98">
        <v>39</v>
      </c>
      <c r="Q124" s="103">
        <v>4</v>
      </c>
      <c r="R124" s="103">
        <v>35</v>
      </c>
      <c r="S124" s="2" t="str">
        <f t="shared" si="9"/>
        <v>435</v>
      </c>
      <c r="T124" s="9">
        <v>60.667000000000002</v>
      </c>
      <c r="U124" s="83">
        <v>3</v>
      </c>
      <c r="V124" s="116">
        <v>134</v>
      </c>
      <c r="W124" s="16" t="str">
        <f t="shared" si="10"/>
        <v>3134</v>
      </c>
      <c r="X124" s="85">
        <v>91.12</v>
      </c>
    </row>
    <row r="125" spans="1:24">
      <c r="A125" s="137">
        <v>3</v>
      </c>
      <c r="B125" s="61">
        <v>83</v>
      </c>
      <c r="C125" s="11" t="str">
        <f t="shared" si="13"/>
        <v>383</v>
      </c>
      <c r="D125" s="85">
        <v>84.66</v>
      </c>
      <c r="E125" s="141">
        <v>4</v>
      </c>
      <c r="F125" s="95">
        <v>39</v>
      </c>
      <c r="G125" s="96" t="str">
        <f t="shared" si="11"/>
        <v>439</v>
      </c>
      <c r="H125" s="97">
        <v>56.333379120879201</v>
      </c>
      <c r="I125" s="103">
        <v>4</v>
      </c>
      <c r="J125" s="103">
        <v>54</v>
      </c>
      <c r="K125" s="102" t="str">
        <f t="shared" si="7"/>
        <v>454</v>
      </c>
      <c r="L125" s="23">
        <v>66.070541935483902</v>
      </c>
      <c r="M125" s="107">
        <v>4</v>
      </c>
      <c r="N125" s="108">
        <v>14</v>
      </c>
      <c r="O125" s="109" t="str">
        <f t="shared" si="12"/>
        <v>414</v>
      </c>
      <c r="P125" s="98">
        <v>36.4</v>
      </c>
      <c r="Q125" s="103">
        <v>4</v>
      </c>
      <c r="R125" s="103">
        <v>34</v>
      </c>
      <c r="S125" s="2" t="str">
        <f t="shared" si="9"/>
        <v>434</v>
      </c>
      <c r="T125" s="9">
        <v>58.933</v>
      </c>
      <c r="U125" s="83">
        <v>3</v>
      </c>
      <c r="V125" s="116">
        <v>133</v>
      </c>
      <c r="W125" s="16" t="str">
        <f t="shared" si="10"/>
        <v>3133</v>
      </c>
      <c r="X125" s="85">
        <v>90.44</v>
      </c>
    </row>
    <row r="126" spans="1:24">
      <c r="A126" s="137">
        <v>3</v>
      </c>
      <c r="B126" s="61">
        <v>82</v>
      </c>
      <c r="C126" s="11" t="str">
        <f t="shared" si="13"/>
        <v>382</v>
      </c>
      <c r="D126" s="85">
        <v>83.64</v>
      </c>
      <c r="E126" s="141">
        <v>4</v>
      </c>
      <c r="F126" s="95">
        <v>38</v>
      </c>
      <c r="G126" s="96" t="str">
        <f t="shared" si="11"/>
        <v>438</v>
      </c>
      <c r="H126" s="97">
        <v>54.888934065934102</v>
      </c>
      <c r="I126" s="103">
        <v>4</v>
      </c>
      <c r="J126" s="103">
        <v>53</v>
      </c>
      <c r="K126" s="102" t="str">
        <f t="shared" si="7"/>
        <v>453</v>
      </c>
      <c r="L126" s="23">
        <v>64.847013306451601</v>
      </c>
      <c r="M126" s="107">
        <v>4</v>
      </c>
      <c r="N126" s="108">
        <v>13</v>
      </c>
      <c r="O126" s="109" t="str">
        <f t="shared" si="12"/>
        <v>413</v>
      </c>
      <c r="P126" s="98">
        <v>33.799999999999997</v>
      </c>
      <c r="Q126" s="103">
        <v>4</v>
      </c>
      <c r="R126" s="103">
        <v>33</v>
      </c>
      <c r="S126" s="2" t="str">
        <f t="shared" si="9"/>
        <v>433</v>
      </c>
      <c r="T126" s="13">
        <v>57.2</v>
      </c>
      <c r="U126" s="83">
        <v>3</v>
      </c>
      <c r="V126" s="116">
        <v>132</v>
      </c>
      <c r="W126" s="16" t="str">
        <f t="shared" si="10"/>
        <v>3132</v>
      </c>
      <c r="X126" s="85">
        <v>89.76</v>
      </c>
    </row>
    <row r="127" spans="1:24">
      <c r="A127" s="137">
        <v>3</v>
      </c>
      <c r="B127" s="61">
        <v>81</v>
      </c>
      <c r="C127" s="11" t="str">
        <f t="shared" si="13"/>
        <v>381</v>
      </c>
      <c r="D127" s="85">
        <v>82.62</v>
      </c>
      <c r="E127" s="141">
        <v>4</v>
      </c>
      <c r="F127" s="95">
        <v>37</v>
      </c>
      <c r="G127" s="96" t="str">
        <f t="shared" si="11"/>
        <v>437</v>
      </c>
      <c r="H127" s="97">
        <v>53.444489010989102</v>
      </c>
      <c r="I127" s="103">
        <v>4</v>
      </c>
      <c r="J127" s="103">
        <v>52</v>
      </c>
      <c r="K127" s="102" t="str">
        <f t="shared" si="7"/>
        <v>452</v>
      </c>
      <c r="L127" s="13">
        <v>63.623484677419398</v>
      </c>
      <c r="M127" s="107">
        <v>4</v>
      </c>
      <c r="N127" s="108">
        <v>12</v>
      </c>
      <c r="O127" s="109" t="str">
        <f t="shared" si="12"/>
        <v>412</v>
      </c>
      <c r="P127" s="98">
        <v>31.2</v>
      </c>
      <c r="Q127" s="103">
        <v>4</v>
      </c>
      <c r="R127" s="103">
        <v>32</v>
      </c>
      <c r="S127" s="2" t="str">
        <f t="shared" si="9"/>
        <v>432</v>
      </c>
      <c r="T127" s="9">
        <v>55.466999999999999</v>
      </c>
      <c r="U127" s="83">
        <v>3</v>
      </c>
      <c r="V127" s="116">
        <v>131</v>
      </c>
      <c r="W127" s="16" t="str">
        <f t="shared" si="10"/>
        <v>3131</v>
      </c>
      <c r="X127" s="85">
        <v>89.08</v>
      </c>
    </row>
    <row r="128" spans="1:24">
      <c r="A128" s="137">
        <v>3</v>
      </c>
      <c r="B128" s="61">
        <v>80</v>
      </c>
      <c r="C128" s="11" t="str">
        <f t="shared" si="13"/>
        <v>380</v>
      </c>
      <c r="D128" s="85">
        <v>81.599999999999994</v>
      </c>
      <c r="E128" s="141">
        <v>4</v>
      </c>
      <c r="F128" s="95">
        <v>36</v>
      </c>
      <c r="G128" s="96" t="str">
        <f t="shared" si="11"/>
        <v>436</v>
      </c>
      <c r="H128" s="98">
        <v>52.000043956044003</v>
      </c>
      <c r="I128" s="103">
        <v>4</v>
      </c>
      <c r="J128" s="103">
        <v>51</v>
      </c>
      <c r="K128" s="102" t="str">
        <f t="shared" si="7"/>
        <v>451</v>
      </c>
      <c r="L128" s="13">
        <v>62.399956048387097</v>
      </c>
      <c r="M128" s="107">
        <v>4</v>
      </c>
      <c r="N128" s="108">
        <v>11</v>
      </c>
      <c r="O128" s="109" t="str">
        <f t="shared" si="12"/>
        <v>411</v>
      </c>
      <c r="P128" s="98">
        <v>28.6</v>
      </c>
      <c r="Q128" s="103">
        <v>4</v>
      </c>
      <c r="R128" s="103">
        <v>31</v>
      </c>
      <c r="S128" s="2" t="str">
        <f t="shared" si="9"/>
        <v>431</v>
      </c>
      <c r="T128" s="9">
        <v>53.732999999999997</v>
      </c>
      <c r="U128" s="83">
        <v>3</v>
      </c>
      <c r="V128" s="116">
        <v>130</v>
      </c>
      <c r="W128" s="16" t="str">
        <f t="shared" si="10"/>
        <v>3130</v>
      </c>
      <c r="X128" s="85">
        <v>88.4</v>
      </c>
    </row>
    <row r="129" spans="1:24">
      <c r="A129" s="137">
        <v>3</v>
      </c>
      <c r="B129" s="61">
        <v>79</v>
      </c>
      <c r="C129" s="11" t="str">
        <f t="shared" si="13"/>
        <v>379</v>
      </c>
      <c r="D129" s="85">
        <v>80.58</v>
      </c>
      <c r="E129" s="141">
        <v>4</v>
      </c>
      <c r="F129" s="95">
        <v>35</v>
      </c>
      <c r="G129" s="96" t="str">
        <f t="shared" si="11"/>
        <v>435</v>
      </c>
      <c r="H129" s="98">
        <v>50.555566666666699</v>
      </c>
      <c r="I129" s="103">
        <v>4</v>
      </c>
      <c r="J129" s="103">
        <v>50</v>
      </c>
      <c r="K129" s="102" t="str">
        <f t="shared" si="7"/>
        <v>450</v>
      </c>
      <c r="L129" s="13">
        <v>61.176427419354901</v>
      </c>
      <c r="M129" s="111">
        <v>4</v>
      </c>
      <c r="N129" s="112">
        <v>10</v>
      </c>
      <c r="O129" s="113" t="str">
        <f t="shared" si="12"/>
        <v>410</v>
      </c>
      <c r="P129" s="114">
        <v>26</v>
      </c>
      <c r="Q129" s="103">
        <v>4</v>
      </c>
      <c r="R129" s="103">
        <v>30</v>
      </c>
      <c r="S129" s="2" t="str">
        <f t="shared" si="9"/>
        <v>430</v>
      </c>
      <c r="T129" s="13">
        <v>52</v>
      </c>
      <c r="U129" s="83">
        <v>3</v>
      </c>
      <c r="V129" s="116">
        <v>129</v>
      </c>
      <c r="W129" s="16" t="str">
        <f t="shared" si="10"/>
        <v>3129</v>
      </c>
      <c r="X129" s="85">
        <v>87.72</v>
      </c>
    </row>
    <row r="130" spans="1:24">
      <c r="A130" s="137">
        <v>3</v>
      </c>
      <c r="B130" s="61">
        <v>78</v>
      </c>
      <c r="C130" s="11" t="str">
        <f t="shared" si="13"/>
        <v>378</v>
      </c>
      <c r="D130" s="85">
        <v>79.56</v>
      </c>
      <c r="E130" s="141">
        <v>4</v>
      </c>
      <c r="F130" s="95">
        <v>34</v>
      </c>
      <c r="G130" s="96" t="str">
        <f t="shared" si="11"/>
        <v>434</v>
      </c>
      <c r="H130" s="97">
        <v>49.111107159507199</v>
      </c>
      <c r="I130" s="103">
        <v>4</v>
      </c>
      <c r="J130" s="103">
        <v>49</v>
      </c>
      <c r="K130" s="102" t="str">
        <f t="shared" si="7"/>
        <v>449</v>
      </c>
      <c r="L130" s="98">
        <v>59.9528987903226</v>
      </c>
      <c r="U130" s="83">
        <v>3</v>
      </c>
      <c r="V130" s="116">
        <v>128</v>
      </c>
      <c r="W130" s="16" t="str">
        <f t="shared" si="10"/>
        <v>3128</v>
      </c>
      <c r="X130" s="85">
        <v>87.04</v>
      </c>
    </row>
    <row r="131" spans="1:24">
      <c r="A131" s="137">
        <v>3</v>
      </c>
      <c r="B131" s="61">
        <v>77</v>
      </c>
      <c r="C131" s="11" t="str">
        <f t="shared" si="13"/>
        <v>377</v>
      </c>
      <c r="D131" s="85">
        <v>78.540000000000006</v>
      </c>
      <c r="E131" s="141">
        <v>4</v>
      </c>
      <c r="F131" s="95">
        <v>33</v>
      </c>
      <c r="G131" s="96" t="str">
        <f t="shared" si="11"/>
        <v>433</v>
      </c>
      <c r="H131" s="97">
        <v>47.666647652347699</v>
      </c>
      <c r="I131" s="103">
        <v>4</v>
      </c>
      <c r="J131" s="103">
        <v>48</v>
      </c>
      <c r="K131" s="102" t="str">
        <f t="shared" si="7"/>
        <v>448</v>
      </c>
      <c r="L131" s="98">
        <v>58.729370161290298</v>
      </c>
      <c r="U131" s="83">
        <v>3</v>
      </c>
      <c r="V131" s="116">
        <v>127</v>
      </c>
      <c r="W131" s="16" t="str">
        <f t="shared" si="10"/>
        <v>3127</v>
      </c>
      <c r="X131" s="85">
        <v>86.36</v>
      </c>
    </row>
    <row r="132" spans="1:24">
      <c r="A132" s="137">
        <v>3</v>
      </c>
      <c r="B132" s="61">
        <v>76</v>
      </c>
      <c r="C132" s="11" t="str">
        <f t="shared" si="13"/>
        <v>376</v>
      </c>
      <c r="D132" s="85">
        <v>77.52</v>
      </c>
      <c r="E132" s="141">
        <v>4</v>
      </c>
      <c r="F132" s="95">
        <v>32</v>
      </c>
      <c r="G132" s="96" t="str">
        <f t="shared" si="11"/>
        <v>432</v>
      </c>
      <c r="H132" s="97">
        <v>46.222188145188198</v>
      </c>
      <c r="I132" s="103">
        <v>4</v>
      </c>
      <c r="J132" s="103">
        <v>47</v>
      </c>
      <c r="K132" s="102" t="str">
        <f t="shared" si="7"/>
        <v>447</v>
      </c>
      <c r="L132" s="98">
        <v>57.505841532258103</v>
      </c>
      <c r="U132" s="83">
        <v>3</v>
      </c>
      <c r="V132" s="116">
        <v>126</v>
      </c>
      <c r="W132" s="16" t="str">
        <f t="shared" si="10"/>
        <v>3126</v>
      </c>
      <c r="X132" s="85">
        <v>85.68</v>
      </c>
    </row>
    <row r="133" spans="1:24">
      <c r="A133" s="137">
        <v>3</v>
      </c>
      <c r="B133" s="61">
        <v>75</v>
      </c>
      <c r="C133" s="11" t="str">
        <f t="shared" si="13"/>
        <v>375</v>
      </c>
      <c r="D133" s="85">
        <v>76.5</v>
      </c>
      <c r="E133" s="141">
        <v>4</v>
      </c>
      <c r="F133" s="95">
        <v>31</v>
      </c>
      <c r="G133" s="96" t="str">
        <f t="shared" si="11"/>
        <v>431</v>
      </c>
      <c r="H133" s="98">
        <v>44.777728638028698</v>
      </c>
      <c r="I133" s="103">
        <v>4</v>
      </c>
      <c r="J133" s="103">
        <v>46</v>
      </c>
      <c r="K133" s="102" t="str">
        <f t="shared" si="7"/>
        <v>446</v>
      </c>
      <c r="L133" s="98">
        <v>56.282312903225801</v>
      </c>
      <c r="U133" s="83">
        <v>3</v>
      </c>
      <c r="V133" s="116">
        <v>125</v>
      </c>
      <c r="W133" s="16" t="str">
        <f t="shared" si="10"/>
        <v>3125</v>
      </c>
      <c r="X133" s="85">
        <v>85</v>
      </c>
    </row>
    <row r="134" spans="1:24">
      <c r="A134" s="137">
        <v>3</v>
      </c>
      <c r="B134" s="61">
        <v>74</v>
      </c>
      <c r="C134" s="11" t="str">
        <f t="shared" si="13"/>
        <v>374</v>
      </c>
      <c r="D134" s="85">
        <v>75.48</v>
      </c>
      <c r="E134" s="142">
        <v>4</v>
      </c>
      <c r="F134" s="99">
        <v>30</v>
      </c>
      <c r="G134" s="100" t="str">
        <f t="shared" si="11"/>
        <v>430</v>
      </c>
      <c r="H134" s="101">
        <v>43.333269130869198</v>
      </c>
      <c r="I134" s="103">
        <v>4</v>
      </c>
      <c r="J134" s="103">
        <v>45</v>
      </c>
      <c r="K134" s="102" t="str">
        <f t="shared" si="7"/>
        <v>445</v>
      </c>
      <c r="L134" s="98">
        <v>55.058784274193599</v>
      </c>
      <c r="U134" s="83">
        <v>3</v>
      </c>
      <c r="V134" s="116">
        <v>124</v>
      </c>
      <c r="W134" s="16" t="str">
        <f t="shared" si="10"/>
        <v>3124</v>
      </c>
      <c r="X134" s="85">
        <v>84.32</v>
      </c>
    </row>
    <row r="135" spans="1:24">
      <c r="A135" s="137">
        <v>3</v>
      </c>
      <c r="B135" s="61">
        <v>73</v>
      </c>
      <c r="C135" s="11" t="str">
        <f t="shared" si="13"/>
        <v>373</v>
      </c>
      <c r="D135" s="85">
        <v>74.459999999999994</v>
      </c>
      <c r="I135" s="107">
        <v>4</v>
      </c>
      <c r="J135" s="103">
        <v>44</v>
      </c>
      <c r="K135" s="102" t="str">
        <f t="shared" ref="K135:K137" si="14">I135&amp;""&amp;J135</f>
        <v>444</v>
      </c>
      <c r="L135" s="98">
        <v>53.835255645161297</v>
      </c>
      <c r="U135" s="83">
        <v>3</v>
      </c>
      <c r="V135" s="116">
        <v>123</v>
      </c>
      <c r="W135" s="16" t="str">
        <f t="shared" ref="W135:W198" si="15">U135&amp;""&amp;V135</f>
        <v>3123</v>
      </c>
      <c r="X135" s="85">
        <v>83.64</v>
      </c>
    </row>
    <row r="136" spans="1:24">
      <c r="A136" s="137">
        <v>3</v>
      </c>
      <c r="B136" s="61">
        <v>72</v>
      </c>
      <c r="C136" s="11" t="str">
        <f t="shared" si="13"/>
        <v>372</v>
      </c>
      <c r="D136" s="85">
        <v>73.44</v>
      </c>
      <c r="I136" s="107">
        <v>4</v>
      </c>
      <c r="J136" s="103">
        <v>43</v>
      </c>
      <c r="K136" s="102" t="str">
        <f t="shared" si="14"/>
        <v>443</v>
      </c>
      <c r="L136" s="98">
        <v>52.611727016129102</v>
      </c>
      <c r="U136" s="83">
        <v>3</v>
      </c>
      <c r="V136" s="116">
        <v>122</v>
      </c>
      <c r="W136" s="16" t="str">
        <f t="shared" si="15"/>
        <v>3122</v>
      </c>
      <c r="X136" s="85">
        <v>82.96</v>
      </c>
    </row>
    <row r="137" spans="1:24">
      <c r="A137" s="137">
        <v>3</v>
      </c>
      <c r="B137" s="61">
        <v>71</v>
      </c>
      <c r="C137" s="11" t="str">
        <f t="shared" si="13"/>
        <v>371</v>
      </c>
      <c r="D137" s="85">
        <v>72.42</v>
      </c>
      <c r="I137" s="111">
        <v>4</v>
      </c>
      <c r="J137" s="112">
        <v>42</v>
      </c>
      <c r="K137" s="113" t="str">
        <f t="shared" si="14"/>
        <v>442</v>
      </c>
      <c r="L137" s="114">
        <v>51.3881983870968</v>
      </c>
      <c r="U137" s="83">
        <v>3</v>
      </c>
      <c r="V137" s="116">
        <v>121</v>
      </c>
      <c r="W137" s="16" t="str">
        <f t="shared" si="15"/>
        <v>3121</v>
      </c>
      <c r="X137" s="85">
        <v>82.28</v>
      </c>
    </row>
    <row r="138" spans="1:24">
      <c r="A138" s="137">
        <v>3</v>
      </c>
      <c r="B138" s="61">
        <v>70</v>
      </c>
      <c r="C138" s="11" t="str">
        <f t="shared" si="13"/>
        <v>370</v>
      </c>
      <c r="D138" s="85">
        <v>71.400000000000006</v>
      </c>
      <c r="U138" s="83">
        <v>3</v>
      </c>
      <c r="V138" s="116">
        <v>120</v>
      </c>
      <c r="W138" s="16" t="str">
        <f t="shared" si="15"/>
        <v>3120</v>
      </c>
      <c r="X138" s="85">
        <v>81.599999999999994</v>
      </c>
    </row>
    <row r="139" spans="1:24">
      <c r="A139" s="137">
        <v>3</v>
      </c>
      <c r="B139" s="61">
        <v>69</v>
      </c>
      <c r="C139" s="11" t="str">
        <f t="shared" si="13"/>
        <v>369</v>
      </c>
      <c r="D139" s="85">
        <v>70.38</v>
      </c>
      <c r="U139" s="83">
        <v>3</v>
      </c>
      <c r="V139" s="116">
        <v>119</v>
      </c>
      <c r="W139" s="16" t="str">
        <f t="shared" si="15"/>
        <v>3119</v>
      </c>
      <c r="X139" s="85">
        <v>80.919999999999902</v>
      </c>
    </row>
    <row r="140" spans="1:24">
      <c r="A140" s="137">
        <v>3</v>
      </c>
      <c r="B140" s="61">
        <v>68</v>
      </c>
      <c r="C140" s="11" t="str">
        <f t="shared" si="13"/>
        <v>368</v>
      </c>
      <c r="D140" s="85">
        <v>69.36</v>
      </c>
      <c r="U140" s="83">
        <v>3</v>
      </c>
      <c r="V140" s="116">
        <v>118</v>
      </c>
      <c r="W140" s="16" t="str">
        <f t="shared" si="15"/>
        <v>3118</v>
      </c>
      <c r="X140" s="85">
        <v>80.239999999999895</v>
      </c>
    </row>
    <row r="141" spans="1:24">
      <c r="A141" s="137">
        <v>3</v>
      </c>
      <c r="B141" s="61">
        <v>67</v>
      </c>
      <c r="C141" s="11" t="str">
        <f t="shared" si="13"/>
        <v>367</v>
      </c>
      <c r="D141" s="85">
        <v>68.340000000000103</v>
      </c>
      <c r="U141" s="83">
        <v>3</v>
      </c>
      <c r="V141" s="116">
        <v>117</v>
      </c>
      <c r="W141" s="16" t="str">
        <f t="shared" si="15"/>
        <v>3117</v>
      </c>
      <c r="X141" s="85">
        <v>79.559999999999903</v>
      </c>
    </row>
    <row r="142" spans="1:24">
      <c r="A142" s="137">
        <v>3</v>
      </c>
      <c r="B142" s="61">
        <v>66</v>
      </c>
      <c r="C142" s="11" t="str">
        <f t="shared" si="13"/>
        <v>366</v>
      </c>
      <c r="D142" s="85">
        <v>67.320000000000107</v>
      </c>
      <c r="U142" s="83">
        <v>3</v>
      </c>
      <c r="V142" s="116">
        <v>116</v>
      </c>
      <c r="W142" s="16" t="str">
        <f t="shared" si="15"/>
        <v>3116</v>
      </c>
      <c r="X142" s="85">
        <v>78.879999999999896</v>
      </c>
    </row>
    <row r="143" spans="1:24">
      <c r="A143" s="137">
        <v>3</v>
      </c>
      <c r="B143" s="61">
        <v>65</v>
      </c>
      <c r="C143" s="11" t="str">
        <f t="shared" si="13"/>
        <v>365</v>
      </c>
      <c r="D143" s="85">
        <v>66.300000000000097</v>
      </c>
      <c r="U143" s="83">
        <v>3</v>
      </c>
      <c r="V143" s="116">
        <v>115</v>
      </c>
      <c r="W143" s="16" t="str">
        <f t="shared" si="15"/>
        <v>3115</v>
      </c>
      <c r="X143" s="85">
        <v>78.199999999999903</v>
      </c>
    </row>
    <row r="144" spans="1:24">
      <c r="A144" s="137">
        <v>3</v>
      </c>
      <c r="B144" s="61">
        <v>64</v>
      </c>
      <c r="C144" s="11" t="str">
        <f t="shared" si="13"/>
        <v>364</v>
      </c>
      <c r="D144" s="85">
        <v>65.280000000000101</v>
      </c>
      <c r="U144" s="83">
        <v>3</v>
      </c>
      <c r="V144" s="116">
        <v>114</v>
      </c>
      <c r="W144" s="16" t="str">
        <f t="shared" si="15"/>
        <v>3114</v>
      </c>
      <c r="X144" s="85">
        <v>77.519999999999897</v>
      </c>
    </row>
    <row r="145" spans="1:24">
      <c r="A145" s="137">
        <v>3</v>
      </c>
      <c r="B145" s="61">
        <v>63</v>
      </c>
      <c r="C145" s="11" t="str">
        <f t="shared" si="13"/>
        <v>363</v>
      </c>
      <c r="D145" s="85">
        <v>64.260000000000105</v>
      </c>
      <c r="U145" s="83">
        <v>3</v>
      </c>
      <c r="V145" s="116">
        <v>113</v>
      </c>
      <c r="W145" s="16" t="str">
        <f t="shared" si="15"/>
        <v>3113</v>
      </c>
      <c r="X145" s="85">
        <v>76.839999999999904</v>
      </c>
    </row>
    <row r="146" spans="1:24">
      <c r="A146" s="137">
        <v>3</v>
      </c>
      <c r="B146" s="61">
        <v>62</v>
      </c>
      <c r="C146" s="11" t="str">
        <f t="shared" si="13"/>
        <v>362</v>
      </c>
      <c r="D146" s="85">
        <v>63.240000000000101</v>
      </c>
      <c r="U146" s="83">
        <v>3</v>
      </c>
      <c r="V146" s="116">
        <v>112</v>
      </c>
      <c r="W146" s="16" t="str">
        <f t="shared" si="15"/>
        <v>3112</v>
      </c>
      <c r="X146" s="85">
        <v>76.159999999999897</v>
      </c>
    </row>
    <row r="147" spans="1:24">
      <c r="A147" s="137">
        <v>3</v>
      </c>
      <c r="B147" s="61">
        <v>61</v>
      </c>
      <c r="C147" s="11" t="str">
        <f t="shared" si="13"/>
        <v>361</v>
      </c>
      <c r="D147" s="85">
        <v>62.220000000000098</v>
      </c>
      <c r="U147" s="83">
        <v>3</v>
      </c>
      <c r="V147" s="116">
        <v>111</v>
      </c>
      <c r="W147" s="16" t="str">
        <f t="shared" si="15"/>
        <v>3111</v>
      </c>
      <c r="X147" s="85">
        <v>75.479999999999905</v>
      </c>
    </row>
    <row r="148" spans="1:24">
      <c r="A148" s="137">
        <v>3</v>
      </c>
      <c r="B148" s="61">
        <v>60</v>
      </c>
      <c r="C148" s="11" t="str">
        <f t="shared" si="13"/>
        <v>360</v>
      </c>
      <c r="D148" s="85">
        <v>61.200000000000102</v>
      </c>
      <c r="U148" s="83">
        <v>3</v>
      </c>
      <c r="V148" s="116">
        <v>110</v>
      </c>
      <c r="W148" s="16" t="str">
        <f t="shared" si="15"/>
        <v>3110</v>
      </c>
      <c r="X148" s="85">
        <v>74.799999999999898</v>
      </c>
    </row>
    <row r="149" spans="1:24">
      <c r="A149" s="137">
        <v>3</v>
      </c>
      <c r="B149" s="61">
        <v>59</v>
      </c>
      <c r="C149" s="11" t="str">
        <f t="shared" si="13"/>
        <v>359</v>
      </c>
      <c r="D149" s="85">
        <v>60.180000000000099</v>
      </c>
      <c r="U149" s="83">
        <v>3</v>
      </c>
      <c r="V149" s="116">
        <v>109</v>
      </c>
      <c r="W149" s="16" t="str">
        <f t="shared" si="15"/>
        <v>3109</v>
      </c>
      <c r="X149" s="85">
        <v>74.119999999999905</v>
      </c>
    </row>
    <row r="150" spans="1:24">
      <c r="A150" s="137">
        <v>3</v>
      </c>
      <c r="B150" s="61">
        <v>58</v>
      </c>
      <c r="C150" s="11" t="str">
        <f t="shared" si="13"/>
        <v>358</v>
      </c>
      <c r="D150" s="85">
        <v>59.160000000000103</v>
      </c>
      <c r="U150" s="83">
        <v>3</v>
      </c>
      <c r="V150" s="116">
        <v>108</v>
      </c>
      <c r="W150" s="16" t="str">
        <f t="shared" si="15"/>
        <v>3108</v>
      </c>
      <c r="X150" s="85">
        <v>73.439999999999898</v>
      </c>
    </row>
    <row r="151" spans="1:24">
      <c r="A151" s="137">
        <v>3</v>
      </c>
      <c r="B151" s="61">
        <v>57</v>
      </c>
      <c r="C151" s="11" t="str">
        <f t="shared" si="13"/>
        <v>357</v>
      </c>
      <c r="D151" s="85">
        <v>58.1400000000001</v>
      </c>
      <c r="U151" s="83">
        <v>3</v>
      </c>
      <c r="V151" s="116">
        <v>107</v>
      </c>
      <c r="W151" s="16" t="str">
        <f t="shared" si="15"/>
        <v>3107</v>
      </c>
      <c r="X151" s="85">
        <v>72.759999999999906</v>
      </c>
    </row>
    <row r="152" spans="1:24">
      <c r="A152" s="137">
        <v>3</v>
      </c>
      <c r="B152" s="61">
        <v>56</v>
      </c>
      <c r="C152" s="11" t="str">
        <f t="shared" si="13"/>
        <v>356</v>
      </c>
      <c r="D152" s="85">
        <v>57.120000000000097</v>
      </c>
      <c r="U152" s="83">
        <v>3</v>
      </c>
      <c r="V152" s="116">
        <v>106</v>
      </c>
      <c r="W152" s="16" t="str">
        <f t="shared" si="15"/>
        <v>3106</v>
      </c>
      <c r="X152" s="85">
        <v>72.079999999999799</v>
      </c>
    </row>
    <row r="153" spans="1:24">
      <c r="A153" s="137">
        <v>3</v>
      </c>
      <c r="B153" s="61">
        <v>55</v>
      </c>
      <c r="C153" s="11" t="str">
        <f t="shared" si="13"/>
        <v>355</v>
      </c>
      <c r="D153" s="85">
        <v>56.100000000000101</v>
      </c>
      <c r="U153" s="83">
        <v>3</v>
      </c>
      <c r="V153" s="116">
        <v>105</v>
      </c>
      <c r="W153" s="16" t="str">
        <f t="shared" si="15"/>
        <v>3105</v>
      </c>
      <c r="X153" s="85">
        <v>71.399999999999807</v>
      </c>
    </row>
    <row r="154" spans="1:24">
      <c r="A154" s="137">
        <v>3</v>
      </c>
      <c r="B154" s="61">
        <v>54</v>
      </c>
      <c r="C154" s="11" t="str">
        <f t="shared" si="13"/>
        <v>354</v>
      </c>
      <c r="D154" s="85">
        <v>55.080000000000098</v>
      </c>
      <c r="U154" s="83">
        <v>3</v>
      </c>
      <c r="V154" s="116">
        <v>104</v>
      </c>
      <c r="W154" s="16" t="str">
        <f t="shared" si="15"/>
        <v>3104</v>
      </c>
      <c r="X154" s="85">
        <v>70.7199999999998</v>
      </c>
    </row>
    <row r="155" spans="1:24">
      <c r="A155" s="137">
        <v>3</v>
      </c>
      <c r="B155" s="61">
        <v>53</v>
      </c>
      <c r="C155" s="11" t="str">
        <f t="shared" si="13"/>
        <v>353</v>
      </c>
      <c r="D155" s="85">
        <v>54.060000000000102</v>
      </c>
      <c r="U155" s="83">
        <v>3</v>
      </c>
      <c r="V155" s="116">
        <v>103</v>
      </c>
      <c r="W155" s="16" t="str">
        <f t="shared" si="15"/>
        <v>3103</v>
      </c>
      <c r="X155" s="85">
        <v>70.039999999999793</v>
      </c>
    </row>
    <row r="156" spans="1:24">
      <c r="A156" s="137">
        <v>3</v>
      </c>
      <c r="B156" s="61">
        <v>52</v>
      </c>
      <c r="C156" s="11" t="str">
        <f t="shared" si="13"/>
        <v>352</v>
      </c>
      <c r="D156" s="85">
        <v>53.040000000000099</v>
      </c>
      <c r="U156" s="83">
        <v>3</v>
      </c>
      <c r="V156" s="116">
        <v>102</v>
      </c>
      <c r="W156" s="16" t="str">
        <f t="shared" si="15"/>
        <v>3102</v>
      </c>
      <c r="X156" s="85">
        <v>69.3599999999998</v>
      </c>
    </row>
    <row r="157" spans="1:24">
      <c r="A157" s="137">
        <v>3</v>
      </c>
      <c r="B157" s="61">
        <v>51</v>
      </c>
      <c r="C157" s="11" t="str">
        <f t="shared" si="13"/>
        <v>351</v>
      </c>
      <c r="D157" s="85">
        <v>52.020000000000103</v>
      </c>
      <c r="U157" s="83">
        <v>3</v>
      </c>
      <c r="V157" s="116">
        <v>101</v>
      </c>
      <c r="W157" s="16" t="str">
        <f t="shared" si="15"/>
        <v>3101</v>
      </c>
      <c r="X157" s="85">
        <v>68.679999999999794</v>
      </c>
    </row>
    <row r="158" spans="1:24">
      <c r="A158" s="138">
        <v>3</v>
      </c>
      <c r="B158" s="139">
        <v>50</v>
      </c>
      <c r="C158" s="88" t="str">
        <f t="shared" si="13"/>
        <v>350</v>
      </c>
      <c r="D158" s="89">
        <v>51.000000000000099</v>
      </c>
      <c r="U158" s="83">
        <v>3</v>
      </c>
      <c r="V158" s="116">
        <v>100</v>
      </c>
      <c r="W158" s="16" t="str">
        <f t="shared" si="15"/>
        <v>3100</v>
      </c>
      <c r="X158" s="85">
        <v>67.999999999999801</v>
      </c>
    </row>
    <row r="159" spans="1:24">
      <c r="A159" s="135">
        <v>4</v>
      </c>
      <c r="B159" s="136">
        <v>100</v>
      </c>
      <c r="C159" s="134" t="str">
        <f t="shared" si="13"/>
        <v>4100</v>
      </c>
      <c r="D159" s="93">
        <v>104</v>
      </c>
      <c r="U159" s="104">
        <v>4</v>
      </c>
      <c r="V159" s="105">
        <v>150</v>
      </c>
      <c r="W159" s="143" t="str">
        <f t="shared" si="15"/>
        <v>4150</v>
      </c>
      <c r="X159" s="93">
        <v>104</v>
      </c>
    </row>
    <row r="160" spans="1:24">
      <c r="A160" s="137">
        <v>4</v>
      </c>
      <c r="B160" s="61">
        <v>99</v>
      </c>
      <c r="C160" s="5" t="str">
        <f t="shared" si="13"/>
        <v>499</v>
      </c>
      <c r="D160" s="110">
        <v>102.96</v>
      </c>
      <c r="U160" s="107">
        <v>4</v>
      </c>
      <c r="V160" s="108">
        <v>149</v>
      </c>
      <c r="W160" s="2" t="str">
        <f t="shared" si="15"/>
        <v>4149</v>
      </c>
      <c r="X160" s="65">
        <v>103.307</v>
      </c>
    </row>
    <row r="161" spans="1:24">
      <c r="A161" s="137">
        <v>4</v>
      </c>
      <c r="B161" s="61">
        <v>98</v>
      </c>
      <c r="C161" s="5" t="str">
        <f t="shared" si="13"/>
        <v>498</v>
      </c>
      <c r="D161" s="98">
        <v>101.92</v>
      </c>
      <c r="U161" s="107">
        <v>4</v>
      </c>
      <c r="V161" s="108">
        <v>148</v>
      </c>
      <c r="W161" s="2" t="str">
        <f t="shared" si="15"/>
        <v>4148</v>
      </c>
      <c r="X161" s="97">
        <v>102.613</v>
      </c>
    </row>
    <row r="162" spans="1:24">
      <c r="A162" s="137">
        <v>4</v>
      </c>
      <c r="B162" s="61">
        <v>97</v>
      </c>
      <c r="C162" s="5" t="str">
        <f t="shared" si="13"/>
        <v>497</v>
      </c>
      <c r="D162" s="98">
        <v>100.88</v>
      </c>
      <c r="U162" s="107">
        <v>4</v>
      </c>
      <c r="V162" s="108">
        <v>147</v>
      </c>
      <c r="W162" s="2" t="str">
        <f t="shared" si="15"/>
        <v>4147</v>
      </c>
      <c r="X162" s="98">
        <v>101.92</v>
      </c>
    </row>
    <row r="163" spans="1:24">
      <c r="A163" s="137">
        <v>4</v>
      </c>
      <c r="B163" s="61">
        <v>96</v>
      </c>
      <c r="C163" s="5" t="str">
        <f t="shared" si="13"/>
        <v>496</v>
      </c>
      <c r="D163" s="98">
        <v>99.84</v>
      </c>
      <c r="U163" s="107">
        <v>4</v>
      </c>
      <c r="V163" s="108">
        <v>146</v>
      </c>
      <c r="W163" s="2" t="str">
        <f t="shared" si="15"/>
        <v>4146</v>
      </c>
      <c r="X163" s="97">
        <v>101.227</v>
      </c>
    </row>
    <row r="164" spans="1:24">
      <c r="A164" s="137">
        <v>4</v>
      </c>
      <c r="B164" s="61">
        <v>95</v>
      </c>
      <c r="C164" s="5" t="str">
        <f t="shared" si="13"/>
        <v>495</v>
      </c>
      <c r="D164" s="98">
        <v>98.8</v>
      </c>
      <c r="U164" s="107">
        <v>4</v>
      </c>
      <c r="V164" s="108">
        <v>145</v>
      </c>
      <c r="W164" s="2" t="str">
        <f t="shared" si="15"/>
        <v>4145</v>
      </c>
      <c r="X164" s="97">
        <v>100.533</v>
      </c>
    </row>
    <row r="165" spans="1:24">
      <c r="A165" s="137">
        <v>4</v>
      </c>
      <c r="B165" s="61">
        <v>94</v>
      </c>
      <c r="C165" s="5" t="str">
        <f t="shared" si="13"/>
        <v>494</v>
      </c>
      <c r="D165" s="98">
        <v>97.76</v>
      </c>
      <c r="U165" s="107">
        <v>4</v>
      </c>
      <c r="V165" s="108">
        <v>144</v>
      </c>
      <c r="W165" s="2" t="str">
        <f t="shared" si="15"/>
        <v>4144</v>
      </c>
      <c r="X165" s="98">
        <v>99.84</v>
      </c>
    </row>
    <row r="166" spans="1:24">
      <c r="A166" s="137">
        <v>4</v>
      </c>
      <c r="B166" s="61">
        <v>93</v>
      </c>
      <c r="C166" s="5" t="str">
        <f t="shared" si="13"/>
        <v>493</v>
      </c>
      <c r="D166" s="98">
        <v>96.72</v>
      </c>
      <c r="U166" s="107">
        <v>4</v>
      </c>
      <c r="V166" s="108">
        <v>143</v>
      </c>
      <c r="W166" s="2" t="str">
        <f t="shared" si="15"/>
        <v>4143</v>
      </c>
      <c r="X166" s="97">
        <v>99.147000000000006</v>
      </c>
    </row>
    <row r="167" spans="1:24">
      <c r="A167" s="137">
        <v>4</v>
      </c>
      <c r="B167" s="61">
        <v>92</v>
      </c>
      <c r="C167" s="5" t="str">
        <f t="shared" si="13"/>
        <v>492</v>
      </c>
      <c r="D167" s="98">
        <v>95.68</v>
      </c>
      <c r="U167" s="107">
        <v>4</v>
      </c>
      <c r="V167" s="108">
        <v>142</v>
      </c>
      <c r="W167" s="2" t="str">
        <f t="shared" si="15"/>
        <v>4142</v>
      </c>
      <c r="X167" s="97">
        <v>98.453000000000003</v>
      </c>
    </row>
    <row r="168" spans="1:24">
      <c r="A168" s="137">
        <v>4</v>
      </c>
      <c r="B168" s="61">
        <v>91</v>
      </c>
      <c r="C168" s="5" t="str">
        <f t="shared" si="13"/>
        <v>491</v>
      </c>
      <c r="D168" s="98">
        <v>94.64</v>
      </c>
      <c r="U168" s="107">
        <v>4</v>
      </c>
      <c r="V168" s="108">
        <v>141</v>
      </c>
      <c r="W168" s="2" t="str">
        <f t="shared" si="15"/>
        <v>4141</v>
      </c>
      <c r="X168" s="98">
        <v>97.76</v>
      </c>
    </row>
    <row r="169" spans="1:24">
      <c r="A169" s="137">
        <v>4</v>
      </c>
      <c r="B169" s="61">
        <v>90</v>
      </c>
      <c r="C169" s="5" t="str">
        <f t="shared" si="13"/>
        <v>490</v>
      </c>
      <c r="D169" s="98">
        <v>93.6</v>
      </c>
      <c r="U169" s="107">
        <v>4</v>
      </c>
      <c r="V169" s="108">
        <v>140</v>
      </c>
      <c r="W169" s="2" t="str">
        <f t="shared" si="15"/>
        <v>4140</v>
      </c>
      <c r="X169" s="97">
        <v>97.066999999999993</v>
      </c>
    </row>
    <row r="170" spans="1:24">
      <c r="A170" s="137">
        <v>4</v>
      </c>
      <c r="B170" s="61">
        <v>89</v>
      </c>
      <c r="C170" s="5" t="str">
        <f t="shared" si="13"/>
        <v>489</v>
      </c>
      <c r="D170" s="98">
        <v>92.56</v>
      </c>
      <c r="U170" s="107">
        <v>4</v>
      </c>
      <c r="V170" s="108">
        <v>139</v>
      </c>
      <c r="W170" s="2" t="str">
        <f t="shared" si="15"/>
        <v>4139</v>
      </c>
      <c r="X170" s="97">
        <v>96.373000000000005</v>
      </c>
    </row>
    <row r="171" spans="1:24">
      <c r="A171" s="137">
        <v>4</v>
      </c>
      <c r="B171" s="61">
        <v>88</v>
      </c>
      <c r="C171" s="5" t="str">
        <f t="shared" si="13"/>
        <v>488</v>
      </c>
      <c r="D171" s="98">
        <v>91.52</v>
      </c>
      <c r="U171" s="107">
        <v>4</v>
      </c>
      <c r="V171" s="108">
        <v>138</v>
      </c>
      <c r="W171" s="2" t="str">
        <f t="shared" si="15"/>
        <v>4138</v>
      </c>
      <c r="X171" s="98">
        <v>95.68</v>
      </c>
    </row>
    <row r="172" spans="1:24">
      <c r="A172" s="137">
        <v>4</v>
      </c>
      <c r="B172" s="61">
        <v>87</v>
      </c>
      <c r="C172" s="5" t="str">
        <f t="shared" si="13"/>
        <v>487</v>
      </c>
      <c r="D172" s="98">
        <v>90.48</v>
      </c>
      <c r="U172" s="107">
        <v>4</v>
      </c>
      <c r="V172" s="108">
        <v>137</v>
      </c>
      <c r="W172" s="2" t="str">
        <f t="shared" si="15"/>
        <v>4137</v>
      </c>
      <c r="X172" s="97">
        <v>94.986999999999995</v>
      </c>
    </row>
    <row r="173" spans="1:24">
      <c r="A173" s="137">
        <v>4</v>
      </c>
      <c r="B173" s="61">
        <v>86</v>
      </c>
      <c r="C173" s="5" t="str">
        <f t="shared" si="13"/>
        <v>486</v>
      </c>
      <c r="D173" s="98">
        <v>89.44</v>
      </c>
      <c r="U173" s="107">
        <v>4</v>
      </c>
      <c r="V173" s="108">
        <v>136</v>
      </c>
      <c r="W173" s="2" t="str">
        <f t="shared" si="15"/>
        <v>4136</v>
      </c>
      <c r="X173" s="97">
        <v>94.293000000000006</v>
      </c>
    </row>
    <row r="174" spans="1:24">
      <c r="A174" s="137">
        <v>4</v>
      </c>
      <c r="B174" s="61">
        <v>85</v>
      </c>
      <c r="C174" s="5" t="str">
        <f t="shared" si="13"/>
        <v>485</v>
      </c>
      <c r="D174" s="98">
        <v>88.4</v>
      </c>
      <c r="U174" s="107">
        <v>4</v>
      </c>
      <c r="V174" s="108">
        <v>135</v>
      </c>
      <c r="W174" s="2" t="str">
        <f t="shared" si="15"/>
        <v>4135</v>
      </c>
      <c r="X174" s="98">
        <v>93.6</v>
      </c>
    </row>
    <row r="175" spans="1:24">
      <c r="A175" s="137">
        <v>4</v>
      </c>
      <c r="B175" s="61">
        <v>84</v>
      </c>
      <c r="C175" s="5" t="str">
        <f t="shared" si="13"/>
        <v>484</v>
      </c>
      <c r="D175" s="98">
        <v>87.36</v>
      </c>
      <c r="U175" s="107">
        <v>4</v>
      </c>
      <c r="V175" s="108">
        <v>134</v>
      </c>
      <c r="W175" s="2" t="str">
        <f t="shared" si="15"/>
        <v>4134</v>
      </c>
      <c r="X175" s="97">
        <v>92.906999999999996</v>
      </c>
    </row>
    <row r="176" spans="1:24">
      <c r="A176" s="137">
        <v>4</v>
      </c>
      <c r="B176" s="61">
        <v>83</v>
      </c>
      <c r="C176" s="5" t="str">
        <f t="shared" si="13"/>
        <v>483</v>
      </c>
      <c r="D176" s="98">
        <v>86.32</v>
      </c>
      <c r="U176" s="107">
        <v>4</v>
      </c>
      <c r="V176" s="108">
        <v>133</v>
      </c>
      <c r="W176" s="2" t="str">
        <f t="shared" si="15"/>
        <v>4133</v>
      </c>
      <c r="X176" s="98">
        <v>92.212999999999994</v>
      </c>
    </row>
    <row r="177" spans="1:24">
      <c r="A177" s="137">
        <v>4</v>
      </c>
      <c r="B177" s="61">
        <v>82</v>
      </c>
      <c r="C177" s="5" t="str">
        <f t="shared" si="13"/>
        <v>482</v>
      </c>
      <c r="D177" s="98">
        <v>85.28</v>
      </c>
      <c r="U177" s="107">
        <v>4</v>
      </c>
      <c r="V177" s="108">
        <v>132</v>
      </c>
      <c r="W177" s="2" t="str">
        <f t="shared" si="15"/>
        <v>4132</v>
      </c>
      <c r="X177" s="98">
        <v>91.52</v>
      </c>
    </row>
    <row r="178" spans="1:24">
      <c r="A178" s="137">
        <v>4</v>
      </c>
      <c r="B178" s="61">
        <v>81</v>
      </c>
      <c r="C178" s="5" t="str">
        <f t="shared" si="13"/>
        <v>481</v>
      </c>
      <c r="D178" s="98">
        <v>84.24</v>
      </c>
      <c r="U178" s="107">
        <v>4</v>
      </c>
      <c r="V178" s="108">
        <v>131</v>
      </c>
      <c r="W178" s="2" t="str">
        <f t="shared" si="15"/>
        <v>4131</v>
      </c>
      <c r="X178" s="97">
        <v>90.826999999999998</v>
      </c>
    </row>
    <row r="179" spans="1:24">
      <c r="A179" s="137">
        <v>4</v>
      </c>
      <c r="B179" s="61">
        <v>80</v>
      </c>
      <c r="C179" s="5" t="str">
        <f t="shared" si="13"/>
        <v>480</v>
      </c>
      <c r="D179" s="98">
        <v>83.2</v>
      </c>
      <c r="U179" s="107">
        <v>4</v>
      </c>
      <c r="V179" s="108">
        <v>130</v>
      </c>
      <c r="W179" s="2" t="str">
        <f t="shared" si="15"/>
        <v>4130</v>
      </c>
      <c r="X179" s="97">
        <v>90.132999999999996</v>
      </c>
    </row>
    <row r="180" spans="1:24">
      <c r="A180" s="137">
        <v>4</v>
      </c>
      <c r="B180" s="61">
        <v>79</v>
      </c>
      <c r="C180" s="5" t="str">
        <f t="shared" si="13"/>
        <v>479</v>
      </c>
      <c r="D180" s="98">
        <v>82.16</v>
      </c>
      <c r="U180" s="107">
        <v>4</v>
      </c>
      <c r="V180" s="108">
        <v>129</v>
      </c>
      <c r="W180" s="2" t="str">
        <f t="shared" si="15"/>
        <v>4129</v>
      </c>
      <c r="X180" s="98">
        <v>89.44</v>
      </c>
    </row>
    <row r="181" spans="1:24">
      <c r="A181" s="137">
        <v>4</v>
      </c>
      <c r="B181" s="61">
        <v>78</v>
      </c>
      <c r="C181" s="5" t="str">
        <f t="shared" si="13"/>
        <v>478</v>
      </c>
      <c r="D181" s="98">
        <v>81.12</v>
      </c>
      <c r="U181" s="107">
        <v>4</v>
      </c>
      <c r="V181" s="108">
        <v>128</v>
      </c>
      <c r="W181" s="2" t="str">
        <f t="shared" si="15"/>
        <v>4128</v>
      </c>
      <c r="X181" s="98">
        <v>88.747</v>
      </c>
    </row>
    <row r="182" spans="1:24">
      <c r="A182" s="137">
        <v>4</v>
      </c>
      <c r="B182" s="61">
        <v>77</v>
      </c>
      <c r="C182" s="5" t="str">
        <f t="shared" si="13"/>
        <v>477</v>
      </c>
      <c r="D182" s="98">
        <v>80.08</v>
      </c>
      <c r="U182" s="107">
        <v>4</v>
      </c>
      <c r="V182" s="108">
        <v>127</v>
      </c>
      <c r="W182" s="2" t="str">
        <f t="shared" si="15"/>
        <v>4127</v>
      </c>
      <c r="X182" s="98">
        <v>88.052999999999997</v>
      </c>
    </row>
    <row r="183" spans="1:24">
      <c r="A183" s="137">
        <v>4</v>
      </c>
      <c r="B183" s="61">
        <v>76</v>
      </c>
      <c r="C183" s="5" t="str">
        <f t="shared" si="13"/>
        <v>476</v>
      </c>
      <c r="D183" s="98">
        <v>79.040000000000006</v>
      </c>
      <c r="U183" s="107">
        <v>4</v>
      </c>
      <c r="V183" s="108">
        <v>126</v>
      </c>
      <c r="W183" s="2" t="str">
        <f t="shared" si="15"/>
        <v>4126</v>
      </c>
      <c r="X183" s="98">
        <v>87.36</v>
      </c>
    </row>
    <row r="184" spans="1:24">
      <c r="A184" s="137">
        <v>4</v>
      </c>
      <c r="B184" s="61">
        <v>75</v>
      </c>
      <c r="C184" s="5" t="str">
        <f t="shared" si="13"/>
        <v>475</v>
      </c>
      <c r="D184" s="98">
        <v>78</v>
      </c>
      <c r="U184" s="107">
        <v>4</v>
      </c>
      <c r="V184" s="108">
        <v>125</v>
      </c>
      <c r="W184" s="2" t="str">
        <f t="shared" si="15"/>
        <v>4125</v>
      </c>
      <c r="X184" s="98">
        <v>86.667000000000002</v>
      </c>
    </row>
    <row r="185" spans="1:24">
      <c r="A185" s="137">
        <v>4</v>
      </c>
      <c r="B185" s="61">
        <v>74</v>
      </c>
      <c r="C185" s="5" t="str">
        <f t="shared" si="13"/>
        <v>474</v>
      </c>
      <c r="D185" s="98">
        <v>76.959999999999994</v>
      </c>
      <c r="U185" s="107">
        <v>4</v>
      </c>
      <c r="V185" s="108">
        <v>124</v>
      </c>
      <c r="W185" s="2" t="str">
        <f t="shared" si="15"/>
        <v>4124</v>
      </c>
      <c r="X185" s="98">
        <v>85.972999999999999</v>
      </c>
    </row>
    <row r="186" spans="1:24">
      <c r="A186" s="137">
        <v>4</v>
      </c>
      <c r="B186" s="61">
        <v>73</v>
      </c>
      <c r="C186" s="5" t="str">
        <f t="shared" si="13"/>
        <v>473</v>
      </c>
      <c r="D186" s="98">
        <v>75.92</v>
      </c>
      <c r="U186" s="107">
        <v>4</v>
      </c>
      <c r="V186" s="108">
        <v>123</v>
      </c>
      <c r="W186" s="2" t="str">
        <f t="shared" si="15"/>
        <v>4123</v>
      </c>
      <c r="X186" s="98">
        <v>85.28</v>
      </c>
    </row>
    <row r="187" spans="1:24">
      <c r="A187" s="137">
        <v>4</v>
      </c>
      <c r="B187" s="61">
        <v>72</v>
      </c>
      <c r="C187" s="5" t="str">
        <f t="shared" ref="C187:C209" si="16">A187&amp;""&amp;B187</f>
        <v>472</v>
      </c>
      <c r="D187" s="98">
        <v>74.88</v>
      </c>
      <c r="U187" s="107">
        <v>4</v>
      </c>
      <c r="V187" s="108">
        <v>122</v>
      </c>
      <c r="W187" s="2" t="str">
        <f t="shared" si="15"/>
        <v>4122</v>
      </c>
      <c r="X187" s="98">
        <v>84.587000000000003</v>
      </c>
    </row>
    <row r="188" spans="1:24">
      <c r="A188" s="137">
        <v>4</v>
      </c>
      <c r="B188" s="61">
        <v>71</v>
      </c>
      <c r="C188" s="5" t="str">
        <f t="shared" si="16"/>
        <v>471</v>
      </c>
      <c r="D188" s="98">
        <v>73.84</v>
      </c>
      <c r="U188" s="107">
        <v>4</v>
      </c>
      <c r="V188" s="108">
        <v>121</v>
      </c>
      <c r="W188" s="2" t="str">
        <f t="shared" si="15"/>
        <v>4121</v>
      </c>
      <c r="X188" s="98">
        <v>83.893000000000001</v>
      </c>
    </row>
    <row r="189" spans="1:24">
      <c r="A189" s="137">
        <v>4</v>
      </c>
      <c r="B189" s="61">
        <v>70</v>
      </c>
      <c r="C189" s="5" t="str">
        <f t="shared" si="16"/>
        <v>470</v>
      </c>
      <c r="D189" s="98">
        <v>72.8</v>
      </c>
      <c r="U189" s="107">
        <v>4</v>
      </c>
      <c r="V189" s="108">
        <v>120</v>
      </c>
      <c r="W189" s="2" t="str">
        <f t="shared" si="15"/>
        <v>4120</v>
      </c>
      <c r="X189" s="98">
        <v>83.2</v>
      </c>
    </row>
    <row r="190" spans="1:24">
      <c r="A190" s="137">
        <v>4</v>
      </c>
      <c r="B190" s="61">
        <v>69</v>
      </c>
      <c r="C190" s="5" t="str">
        <f t="shared" si="16"/>
        <v>469</v>
      </c>
      <c r="D190" s="98">
        <v>71.759999999999906</v>
      </c>
      <c r="U190" s="107">
        <v>4</v>
      </c>
      <c r="V190" s="108">
        <v>119</v>
      </c>
      <c r="W190" s="2" t="str">
        <f t="shared" si="15"/>
        <v>4119</v>
      </c>
      <c r="X190" s="98">
        <v>82.506583333333396</v>
      </c>
    </row>
    <row r="191" spans="1:24">
      <c r="A191" s="137">
        <v>4</v>
      </c>
      <c r="B191" s="61">
        <v>68</v>
      </c>
      <c r="C191" s="5" t="str">
        <f t="shared" si="16"/>
        <v>468</v>
      </c>
      <c r="D191" s="98">
        <v>70.719999999999899</v>
      </c>
      <c r="U191" s="107">
        <v>4</v>
      </c>
      <c r="V191" s="108">
        <v>118</v>
      </c>
      <c r="W191" s="2" t="str">
        <f t="shared" si="15"/>
        <v>4118</v>
      </c>
      <c r="X191" s="98">
        <v>81.813233333333301</v>
      </c>
    </row>
    <row r="192" spans="1:24">
      <c r="A192" s="137">
        <v>4</v>
      </c>
      <c r="B192" s="61">
        <v>67</v>
      </c>
      <c r="C192" s="5" t="str">
        <f t="shared" si="16"/>
        <v>467</v>
      </c>
      <c r="D192" s="98">
        <v>69.679999999999893</v>
      </c>
      <c r="U192" s="107">
        <v>4</v>
      </c>
      <c r="V192" s="108">
        <v>117</v>
      </c>
      <c r="W192" s="2" t="str">
        <f t="shared" si="15"/>
        <v>4117</v>
      </c>
      <c r="X192" s="98">
        <v>81.119883333333306</v>
      </c>
    </row>
    <row r="193" spans="1:24">
      <c r="A193" s="137">
        <v>4</v>
      </c>
      <c r="B193" s="61">
        <v>66</v>
      </c>
      <c r="C193" s="5" t="str">
        <f t="shared" si="16"/>
        <v>466</v>
      </c>
      <c r="D193" s="98">
        <v>68.639999999999901</v>
      </c>
      <c r="U193" s="107">
        <v>4</v>
      </c>
      <c r="V193" s="108">
        <v>116</v>
      </c>
      <c r="W193" s="2" t="str">
        <f t="shared" si="15"/>
        <v>4116</v>
      </c>
      <c r="X193" s="98">
        <v>80.426533333333396</v>
      </c>
    </row>
    <row r="194" spans="1:24">
      <c r="A194" s="137">
        <v>4</v>
      </c>
      <c r="B194" s="61">
        <v>65</v>
      </c>
      <c r="C194" s="5" t="str">
        <f t="shared" si="16"/>
        <v>465</v>
      </c>
      <c r="D194" s="98">
        <v>67.599999999999895</v>
      </c>
      <c r="U194" s="107">
        <v>4</v>
      </c>
      <c r="V194" s="108">
        <v>115</v>
      </c>
      <c r="W194" s="2" t="str">
        <f t="shared" si="15"/>
        <v>4115</v>
      </c>
      <c r="X194" s="98">
        <v>79.733183333333301</v>
      </c>
    </row>
    <row r="195" spans="1:24">
      <c r="A195" s="137">
        <v>4</v>
      </c>
      <c r="B195" s="61">
        <v>64</v>
      </c>
      <c r="C195" s="5" t="str">
        <f t="shared" si="16"/>
        <v>464</v>
      </c>
      <c r="D195" s="98">
        <v>66.559999999999903</v>
      </c>
      <c r="U195" s="107">
        <v>4</v>
      </c>
      <c r="V195" s="108">
        <v>114</v>
      </c>
      <c r="W195" s="2" t="str">
        <f t="shared" si="15"/>
        <v>4114</v>
      </c>
      <c r="X195" s="98">
        <v>79.039833333333306</v>
      </c>
    </row>
    <row r="196" spans="1:24">
      <c r="A196" s="137">
        <v>4</v>
      </c>
      <c r="B196" s="61">
        <v>63</v>
      </c>
      <c r="C196" s="5" t="str">
        <f t="shared" si="16"/>
        <v>463</v>
      </c>
      <c r="D196" s="98">
        <v>65.519999999999897</v>
      </c>
      <c r="U196" s="107">
        <v>4</v>
      </c>
      <c r="V196" s="108">
        <v>113</v>
      </c>
      <c r="W196" s="2" t="str">
        <f t="shared" si="15"/>
        <v>4113</v>
      </c>
      <c r="X196" s="98">
        <v>78.346483333333296</v>
      </c>
    </row>
    <row r="197" spans="1:24">
      <c r="A197" s="137">
        <v>4</v>
      </c>
      <c r="B197" s="61">
        <v>62</v>
      </c>
      <c r="C197" s="5" t="str">
        <f t="shared" si="16"/>
        <v>462</v>
      </c>
      <c r="D197" s="98">
        <v>64.479999999999905</v>
      </c>
      <c r="U197" s="107">
        <v>4</v>
      </c>
      <c r="V197" s="108">
        <v>112</v>
      </c>
      <c r="W197" s="2" t="str">
        <f t="shared" si="15"/>
        <v>4112</v>
      </c>
      <c r="X197" s="98">
        <v>77.653133333333301</v>
      </c>
    </row>
    <row r="198" spans="1:24">
      <c r="A198" s="137">
        <v>4</v>
      </c>
      <c r="B198" s="61">
        <v>61</v>
      </c>
      <c r="C198" s="5" t="str">
        <f t="shared" si="16"/>
        <v>461</v>
      </c>
      <c r="D198" s="98">
        <v>63.439999999999898</v>
      </c>
      <c r="U198" s="107">
        <v>4</v>
      </c>
      <c r="V198" s="108">
        <v>111</v>
      </c>
      <c r="W198" s="2" t="str">
        <f t="shared" si="15"/>
        <v>4111</v>
      </c>
      <c r="X198" s="98">
        <v>76.959783333333306</v>
      </c>
    </row>
    <row r="199" spans="1:24">
      <c r="A199" s="137">
        <v>4</v>
      </c>
      <c r="B199" s="61">
        <v>60</v>
      </c>
      <c r="C199" s="5" t="str">
        <f t="shared" si="16"/>
        <v>460</v>
      </c>
      <c r="D199" s="98">
        <v>62.399999999999899</v>
      </c>
      <c r="U199" s="107">
        <v>4</v>
      </c>
      <c r="V199" s="108">
        <v>110</v>
      </c>
      <c r="W199" s="2" t="str">
        <f t="shared" ref="W199:W209" si="17">U199&amp;""&amp;V199</f>
        <v>4110</v>
      </c>
      <c r="X199" s="98">
        <v>76.266433333333296</v>
      </c>
    </row>
    <row r="200" spans="1:24">
      <c r="A200" s="137">
        <v>4</v>
      </c>
      <c r="B200" s="61">
        <v>59</v>
      </c>
      <c r="C200" s="5" t="str">
        <f t="shared" si="16"/>
        <v>459</v>
      </c>
      <c r="D200" s="98">
        <v>61.3599999999999</v>
      </c>
      <c r="U200" s="107">
        <v>4</v>
      </c>
      <c r="V200" s="108">
        <v>109</v>
      </c>
      <c r="W200" s="2" t="str">
        <f t="shared" si="17"/>
        <v>4109</v>
      </c>
      <c r="X200" s="98">
        <v>75.573083333333301</v>
      </c>
    </row>
    <row r="201" spans="1:24">
      <c r="A201" s="137">
        <v>4</v>
      </c>
      <c r="B201" s="61">
        <v>58</v>
      </c>
      <c r="C201" s="5" t="str">
        <f t="shared" si="16"/>
        <v>458</v>
      </c>
      <c r="D201" s="98">
        <v>60.319999999999901</v>
      </c>
      <c r="U201" s="107">
        <v>4</v>
      </c>
      <c r="V201" s="108">
        <v>108</v>
      </c>
      <c r="W201" s="2" t="str">
        <f t="shared" si="17"/>
        <v>4108</v>
      </c>
      <c r="X201" s="98">
        <v>74.879733333333306</v>
      </c>
    </row>
    <row r="202" spans="1:24">
      <c r="A202" s="137">
        <v>4</v>
      </c>
      <c r="B202" s="61">
        <v>57</v>
      </c>
      <c r="C202" s="5" t="str">
        <f t="shared" si="16"/>
        <v>457</v>
      </c>
      <c r="D202" s="98">
        <v>59.279999999999902</v>
      </c>
      <c r="U202" s="107">
        <v>4</v>
      </c>
      <c r="V202" s="108">
        <v>107</v>
      </c>
      <c r="W202" s="2" t="str">
        <f t="shared" si="17"/>
        <v>4107</v>
      </c>
      <c r="X202" s="98">
        <v>74.186383333333296</v>
      </c>
    </row>
    <row r="203" spans="1:24">
      <c r="A203" s="137">
        <v>4</v>
      </c>
      <c r="B203" s="61">
        <v>56</v>
      </c>
      <c r="C203" s="5" t="str">
        <f t="shared" si="16"/>
        <v>456</v>
      </c>
      <c r="D203" s="98">
        <v>58.239999999999803</v>
      </c>
      <c r="U203" s="107">
        <v>4</v>
      </c>
      <c r="V203" s="108">
        <v>106</v>
      </c>
      <c r="W203" s="2" t="str">
        <f t="shared" si="17"/>
        <v>4106</v>
      </c>
      <c r="X203" s="98">
        <v>73.493033333333301</v>
      </c>
    </row>
    <row r="204" spans="1:24">
      <c r="A204" s="137">
        <v>4</v>
      </c>
      <c r="B204" s="61">
        <v>55</v>
      </c>
      <c r="C204" s="5" t="str">
        <f t="shared" si="16"/>
        <v>455</v>
      </c>
      <c r="D204" s="98">
        <v>57.199999999999797</v>
      </c>
      <c r="U204" s="107">
        <v>4</v>
      </c>
      <c r="V204" s="108">
        <v>105</v>
      </c>
      <c r="W204" s="2" t="str">
        <f t="shared" si="17"/>
        <v>4105</v>
      </c>
      <c r="X204" s="98">
        <v>72.799683333333306</v>
      </c>
    </row>
    <row r="205" spans="1:24">
      <c r="A205" s="137">
        <v>4</v>
      </c>
      <c r="B205" s="61">
        <v>54</v>
      </c>
      <c r="C205" s="5" t="str">
        <f t="shared" si="16"/>
        <v>454</v>
      </c>
      <c r="D205" s="98">
        <v>56.159999999999798</v>
      </c>
      <c r="U205" s="107">
        <v>4</v>
      </c>
      <c r="V205" s="108">
        <v>104</v>
      </c>
      <c r="W205" s="2" t="str">
        <f t="shared" si="17"/>
        <v>4104</v>
      </c>
      <c r="X205" s="98">
        <v>72.106333333333296</v>
      </c>
    </row>
    <row r="206" spans="1:24">
      <c r="A206" s="137">
        <v>4</v>
      </c>
      <c r="B206" s="61">
        <v>53</v>
      </c>
      <c r="C206" s="5" t="str">
        <f t="shared" si="16"/>
        <v>453</v>
      </c>
      <c r="D206" s="98">
        <v>55.119999999999798</v>
      </c>
      <c r="U206" s="107">
        <v>4</v>
      </c>
      <c r="V206" s="108">
        <v>103</v>
      </c>
      <c r="W206" s="2" t="str">
        <f t="shared" si="17"/>
        <v>4103</v>
      </c>
      <c r="X206" s="98">
        <v>71.412983333333301</v>
      </c>
    </row>
    <row r="207" spans="1:24">
      <c r="A207" s="137">
        <v>4</v>
      </c>
      <c r="B207" s="61">
        <v>52</v>
      </c>
      <c r="C207" s="5" t="str">
        <f t="shared" si="16"/>
        <v>452</v>
      </c>
      <c r="D207" s="98">
        <v>54.079999999999799</v>
      </c>
      <c r="U207" s="107">
        <v>4</v>
      </c>
      <c r="V207" s="108">
        <v>102</v>
      </c>
      <c r="W207" s="2" t="str">
        <f t="shared" si="17"/>
        <v>4102</v>
      </c>
      <c r="X207" s="98">
        <v>70.719633333333306</v>
      </c>
    </row>
    <row r="208" spans="1:24">
      <c r="A208" s="137">
        <v>4</v>
      </c>
      <c r="B208" s="61">
        <v>51</v>
      </c>
      <c r="C208" s="5" t="str">
        <f t="shared" si="16"/>
        <v>451</v>
      </c>
      <c r="D208" s="98">
        <v>53.0399999999998</v>
      </c>
      <c r="U208" s="107">
        <v>4</v>
      </c>
      <c r="V208" s="108">
        <v>101</v>
      </c>
      <c r="W208" s="2" t="str">
        <f t="shared" si="17"/>
        <v>4101</v>
      </c>
      <c r="X208" s="98">
        <v>70.026283333333296</v>
      </c>
    </row>
    <row r="209" spans="1:24">
      <c r="A209" s="138">
        <v>4</v>
      </c>
      <c r="B209" s="139">
        <v>50</v>
      </c>
      <c r="C209" s="140" t="str">
        <f t="shared" si="16"/>
        <v>450</v>
      </c>
      <c r="D209" s="114">
        <v>51.999999999999801</v>
      </c>
      <c r="U209" s="111">
        <v>4</v>
      </c>
      <c r="V209" s="112">
        <v>100</v>
      </c>
      <c r="W209" s="140" t="str">
        <f t="shared" si="17"/>
        <v>4100</v>
      </c>
      <c r="X209" s="114">
        <v>69.332933333333301</v>
      </c>
    </row>
  </sheetData>
  <sheetProtection password="CF3D" sheet="1" formatCells="0" selectLockedCells="1" pivotTables="0" selectUnlockedCells="1"/>
  <mergeCells count="6">
    <mergeCell ref="Q5:T5"/>
    <mergeCell ref="U5:X5"/>
    <mergeCell ref="A5:D5"/>
    <mergeCell ref="E5:H5"/>
    <mergeCell ref="I5:L5"/>
    <mergeCell ref="M5:P5"/>
  </mergeCells>
  <pageMargins left="0.70866141732283472" right="0.70866141732283472" top="0.78740157480314965" bottom="0.78740157480314965" header="0.31496062992125984" footer="0.31496062992125984"/>
  <pageSetup paperSize="9" scale="90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"/>
  <dimension ref="A1:B56"/>
  <sheetViews>
    <sheetView topLeftCell="A25" workbookViewId="0">
      <selection activeCell="B53" sqref="B53"/>
    </sheetView>
  </sheetViews>
  <sheetFormatPr baseColWidth="10" defaultRowHeight="15"/>
  <sheetData>
    <row r="1" spans="1:2">
      <c r="A1" t="s">
        <v>125</v>
      </c>
      <c r="B1" t="s">
        <v>137</v>
      </c>
    </row>
    <row r="2" spans="1:2">
      <c r="A2" t="s">
        <v>126</v>
      </c>
      <c r="B2" t="s">
        <v>135</v>
      </c>
    </row>
    <row r="3" spans="1:2">
      <c r="A3" t="s">
        <v>127</v>
      </c>
    </row>
    <row r="4" spans="1:2">
      <c r="A4" t="s">
        <v>128</v>
      </c>
    </row>
    <row r="5" spans="1:2">
      <c r="A5" t="s">
        <v>129</v>
      </c>
      <c r="B5" t="s">
        <v>138</v>
      </c>
    </row>
    <row r="6" spans="1:2">
      <c r="A6" t="s">
        <v>130</v>
      </c>
    </row>
    <row r="7" spans="1:2">
      <c r="A7" t="s">
        <v>131</v>
      </c>
    </row>
    <row r="8" spans="1:2">
      <c r="A8" t="s">
        <v>132</v>
      </c>
      <c r="B8" t="s">
        <v>139</v>
      </c>
    </row>
    <row r="9" spans="1:2">
      <c r="A9" t="s">
        <v>133</v>
      </c>
    </row>
    <row r="10" spans="1:2">
      <c r="A10" t="s">
        <v>134</v>
      </c>
    </row>
    <row r="11" spans="1:2">
      <c r="A11" t="s">
        <v>105</v>
      </c>
      <c r="B11" t="s">
        <v>140</v>
      </c>
    </row>
    <row r="12" spans="1:2">
      <c r="A12" t="s">
        <v>106</v>
      </c>
    </row>
    <row r="13" spans="1:2">
      <c r="A13" t="s">
        <v>107</v>
      </c>
      <c r="B13" t="s">
        <v>119</v>
      </c>
    </row>
    <row r="14" spans="1:2">
      <c r="A14" t="s">
        <v>108</v>
      </c>
      <c r="B14" t="s">
        <v>120</v>
      </c>
    </row>
    <row r="15" spans="1:2">
      <c r="A15" t="s">
        <v>109</v>
      </c>
      <c r="B15" t="s">
        <v>136</v>
      </c>
    </row>
    <row r="16" spans="1:2">
      <c r="A16" t="s">
        <v>110</v>
      </c>
      <c r="B16" t="s">
        <v>123</v>
      </c>
    </row>
    <row r="17" spans="1:2">
      <c r="A17" t="s">
        <v>111</v>
      </c>
      <c r="B17" t="s">
        <v>118</v>
      </c>
    </row>
    <row r="18" spans="1:2">
      <c r="A18" t="s">
        <v>112</v>
      </c>
      <c r="B18" t="s">
        <v>121</v>
      </c>
    </row>
    <row r="19" spans="1:2">
      <c r="A19" t="s">
        <v>113</v>
      </c>
      <c r="B19" t="s">
        <v>177</v>
      </c>
    </row>
    <row r="20" spans="1:2">
      <c r="A20" t="s">
        <v>114</v>
      </c>
    </row>
    <row r="21" spans="1:2">
      <c r="A21" t="s">
        <v>115</v>
      </c>
    </row>
    <row r="22" spans="1:2">
      <c r="A22" t="s">
        <v>116</v>
      </c>
    </row>
    <row r="23" spans="1:2">
      <c r="A23" t="s">
        <v>117</v>
      </c>
      <c r="B23" t="s">
        <v>178</v>
      </c>
    </row>
    <row r="24" spans="1:2">
      <c r="A24" t="s">
        <v>141</v>
      </c>
    </row>
    <row r="25" spans="1:2">
      <c r="A25" t="s">
        <v>142</v>
      </c>
      <c r="B25" t="s">
        <v>179</v>
      </c>
    </row>
    <row r="26" spans="1:2">
      <c r="A26" t="s">
        <v>143</v>
      </c>
    </row>
    <row r="27" spans="1:2">
      <c r="A27" t="s">
        <v>144</v>
      </c>
    </row>
    <row r="28" spans="1:2">
      <c r="A28" t="s">
        <v>145</v>
      </c>
    </row>
    <row r="29" spans="1:2">
      <c r="A29" t="s">
        <v>146</v>
      </c>
    </row>
    <row r="30" spans="1:2">
      <c r="A30" t="s">
        <v>147</v>
      </c>
    </row>
    <row r="31" spans="1:2">
      <c r="A31" t="s">
        <v>148</v>
      </c>
    </row>
    <row r="32" spans="1:2">
      <c r="A32" t="s">
        <v>149</v>
      </c>
    </row>
    <row r="33" spans="1:2">
      <c r="A33" t="s">
        <v>150</v>
      </c>
      <c r="B33" t="s">
        <v>180</v>
      </c>
    </row>
    <row r="34" spans="1:2">
      <c r="A34" t="s">
        <v>151</v>
      </c>
      <c r="B34" t="s">
        <v>181</v>
      </c>
    </row>
    <row r="35" spans="1:2">
      <c r="A35" t="s">
        <v>152</v>
      </c>
    </row>
    <row r="36" spans="1:2">
      <c r="A36" t="s">
        <v>153</v>
      </c>
      <c r="B36" t="s">
        <v>182</v>
      </c>
    </row>
    <row r="37" spans="1:2">
      <c r="A37" t="s">
        <v>154</v>
      </c>
    </row>
    <row r="38" spans="1:2">
      <c r="A38" t="s">
        <v>155</v>
      </c>
      <c r="B38" t="s">
        <v>183</v>
      </c>
    </row>
    <row r="39" spans="1:2">
      <c r="A39" t="s">
        <v>156</v>
      </c>
      <c r="B39" t="s">
        <v>184</v>
      </c>
    </row>
    <row r="40" spans="1:2">
      <c r="A40" t="s">
        <v>157</v>
      </c>
    </row>
    <row r="41" spans="1:2">
      <c r="A41" t="s">
        <v>158</v>
      </c>
    </row>
    <row r="42" spans="1:2">
      <c r="A42" t="s">
        <v>159</v>
      </c>
      <c r="B42" t="s">
        <v>185</v>
      </c>
    </row>
    <row r="43" spans="1:2">
      <c r="A43" t="s">
        <v>160</v>
      </c>
    </row>
    <row r="44" spans="1:2">
      <c r="A44" t="s">
        <v>161</v>
      </c>
    </row>
    <row r="45" spans="1:2">
      <c r="A45" t="s">
        <v>162</v>
      </c>
    </row>
    <row r="46" spans="1:2">
      <c r="A46" t="s">
        <v>163</v>
      </c>
    </row>
    <row r="47" spans="1:2">
      <c r="A47" t="s">
        <v>164</v>
      </c>
    </row>
    <row r="48" spans="1:2">
      <c r="A48" t="s">
        <v>165</v>
      </c>
      <c r="B48" t="s">
        <v>176</v>
      </c>
    </row>
    <row r="49" spans="1:2">
      <c r="A49" t="s">
        <v>166</v>
      </c>
    </row>
    <row r="50" spans="1:2">
      <c r="A50" t="s">
        <v>167</v>
      </c>
    </row>
    <row r="51" spans="1:2">
      <c r="A51" t="s">
        <v>168</v>
      </c>
    </row>
    <row r="52" spans="1:2">
      <c r="A52" t="s">
        <v>169</v>
      </c>
      <c r="B52" t="s">
        <v>197</v>
      </c>
    </row>
    <row r="53" spans="1:2">
      <c r="A53" t="s">
        <v>170</v>
      </c>
      <c r="B53" t="s">
        <v>194</v>
      </c>
    </row>
    <row r="54" spans="1:2">
      <c r="A54" t="s">
        <v>171</v>
      </c>
    </row>
    <row r="55" spans="1:2">
      <c r="A55" t="s">
        <v>172</v>
      </c>
    </row>
    <row r="56" spans="1:2">
      <c r="A56" t="s">
        <v>173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10</vt:i4>
      </vt:variant>
    </vt:vector>
  </HeadingPairs>
  <TitlesOfParts>
    <vt:vector size="15" baseType="lpstr">
      <vt:lpstr>Anleitung</vt:lpstr>
      <vt:lpstr>Eiken</vt:lpstr>
      <vt:lpstr>Auswertung</vt:lpstr>
      <vt:lpstr>Umrechnungen</vt:lpstr>
      <vt:lpstr>VersTabelle</vt:lpstr>
      <vt:lpstr>Anlässe</vt:lpstr>
      <vt:lpstr>Anleitung!Druckbereich</vt:lpstr>
      <vt:lpstr>Auswertung!Druckbereich</vt:lpstr>
      <vt:lpstr>Eiken!Druckbereich</vt:lpstr>
      <vt:lpstr>Gesch_Bereich</vt:lpstr>
      <vt:lpstr>Namen</vt:lpstr>
      <vt:lpstr>PunktZahlen</vt:lpstr>
      <vt:lpstr>Res_in_Prozent</vt:lpstr>
      <vt:lpstr>Resultate</vt:lpstr>
      <vt:lpstr>Waffenart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Marcel Buser</cp:lastModifiedBy>
  <cp:lastPrinted>2020-01-24T12:31:35Z</cp:lastPrinted>
  <dcterms:created xsi:type="dcterms:W3CDTF">2012-12-13T15:14:54Z</dcterms:created>
  <dcterms:modified xsi:type="dcterms:W3CDTF">2020-01-24T12:32:42Z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96 96 1280 1024</vt:lpwstr>
  </property>
</Properties>
</file>